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1\Edital 0000634.2021\"/>
    </mc:Choice>
  </mc:AlternateContent>
  <bookViews>
    <workbookView xWindow="10035" yWindow="60" windowWidth="10530" windowHeight="7965" tabRatio="594"/>
  </bookViews>
  <sheets>
    <sheet name="Planilha de Orçamento Médias" sheetId="12" r:id="rId1"/>
    <sheet name="BDI" sheetId="10" r:id="rId2"/>
  </sheets>
  <definedNames>
    <definedName name="_xlnm.Print_Area" localSheetId="1">BDI!$A$1:$I$33</definedName>
    <definedName name="_xlnm.Print_Area" localSheetId="0">'Planilha de Orçamento Médias'!$A$1:$G$75</definedName>
    <definedName name="_xlnm.Print_Titles" localSheetId="0">'Planilha de Orçamento Médias'!$15:$16</definedName>
  </definedNames>
  <calcPr calcId="162913" fullPrecision="0"/>
</workbook>
</file>

<file path=xl/calcChain.xml><?xml version="1.0" encoding="utf-8"?>
<calcChain xmlns="http://schemas.openxmlformats.org/spreadsheetml/2006/main">
  <c r="E72" i="12" l="1"/>
  <c r="F72" i="12"/>
  <c r="G68" i="12"/>
  <c r="G24" i="12"/>
  <c r="C38" i="12"/>
  <c r="G45" i="12" l="1"/>
  <c r="C56" i="12"/>
  <c r="G70" i="12"/>
  <c r="G71" i="12"/>
  <c r="G58" i="12" l="1"/>
  <c r="G64" i="12"/>
  <c r="G63" i="12"/>
  <c r="C61" i="12"/>
  <c r="C62" i="12"/>
  <c r="G57" i="12"/>
  <c r="G60" i="12"/>
  <c r="C59" i="12"/>
  <c r="C50" i="12"/>
  <c r="C26" i="12"/>
  <c r="C22" i="12"/>
  <c r="E66" i="12" l="1"/>
  <c r="G52" i="12"/>
  <c r="F66" i="12" l="1"/>
  <c r="C51" i="12"/>
  <c r="C36" i="12"/>
  <c r="G36" i="12" s="1"/>
  <c r="C44" i="12"/>
  <c r="C41" i="12"/>
  <c r="C40" i="12"/>
  <c r="C35" i="12"/>
  <c r="C34" i="12"/>
  <c r="C33" i="12"/>
  <c r="C32" i="12"/>
  <c r="C39" i="12"/>
  <c r="G37" i="12"/>
  <c r="C31" i="12"/>
  <c r="G31" i="12" s="1"/>
  <c r="C30" i="12"/>
  <c r="C23" i="12"/>
  <c r="C46" i="12"/>
  <c r="G46" i="12" s="1"/>
  <c r="C29" i="12"/>
  <c r="F48" i="12" l="1"/>
  <c r="E48" i="12"/>
  <c r="G29" i="12"/>
  <c r="C25" i="12"/>
  <c r="G25" i="12" s="1"/>
  <c r="G69" i="12" l="1"/>
  <c r="G72" i="12" s="1"/>
  <c r="G65" i="12"/>
  <c r="G62" i="12"/>
  <c r="G61" i="12"/>
  <c r="G59" i="12"/>
  <c r="G56" i="12"/>
  <c r="G55" i="12"/>
  <c r="F53" i="12"/>
  <c r="E53" i="12"/>
  <c r="G51" i="12"/>
  <c r="G50" i="12"/>
  <c r="G47" i="12"/>
  <c r="G44" i="12"/>
  <c r="G43" i="12"/>
  <c r="G42" i="12"/>
  <c r="G41" i="12"/>
  <c r="G40" i="12"/>
  <c r="G35" i="12"/>
  <c r="G34" i="12"/>
  <c r="G33" i="12"/>
  <c r="G32" i="12"/>
  <c r="G38" i="12"/>
  <c r="G39" i="12"/>
  <c r="G30" i="12"/>
  <c r="F27" i="12"/>
  <c r="E27" i="12"/>
  <c r="G26" i="12"/>
  <c r="G23" i="12"/>
  <c r="G22" i="12"/>
  <c r="F20" i="12"/>
  <c r="E20" i="12"/>
  <c r="G19" i="12"/>
  <c r="G20" i="12" s="1"/>
  <c r="G3" i="12"/>
  <c r="E74" i="12" l="1"/>
  <c r="E75" i="12" s="1"/>
  <c r="F74" i="12"/>
  <c r="F75" i="12" s="1"/>
  <c r="G66" i="12"/>
  <c r="G48" i="12"/>
  <c r="G53" i="12"/>
  <c r="G27" i="12"/>
  <c r="G74" i="12" l="1"/>
  <c r="G75" i="12" s="1"/>
  <c r="D13" i="10" l="1"/>
  <c r="D21" i="10" s="1"/>
</calcChain>
</file>

<file path=xl/sharedStrings.xml><?xml version="1.0" encoding="utf-8"?>
<sst xmlns="http://schemas.openxmlformats.org/spreadsheetml/2006/main" count="211" uniqueCount="159">
  <si>
    <t>QUANT.</t>
  </si>
  <si>
    <t>MATERIAL</t>
  </si>
  <si>
    <t>EMAIL:</t>
  </si>
  <si>
    <t xml:space="preserve">MÃO DE OBRA </t>
  </si>
  <si>
    <t>RAZÃO SOCIAL:</t>
  </si>
  <si>
    <t>CNPJ:</t>
  </si>
  <si>
    <t>ITENS</t>
  </si>
  <si>
    <t xml:space="preserve">un </t>
  </si>
  <si>
    <t>FONE:</t>
  </si>
  <si>
    <t>1.1</t>
  </si>
  <si>
    <t>BDI</t>
  </si>
  <si>
    <t>ENDEREÇO:</t>
  </si>
  <si>
    <t>PROPONENTE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</si>
  <si>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</si>
  <si>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</si>
  <si>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</si>
  <si>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</si>
  <si>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</si>
  <si>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</si>
  <si>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</si>
  <si>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</si>
  <si>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</si>
  <si>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</si>
  <si>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</si>
  <si>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</si>
  <si>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</si>
  <si>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</si>
  <si>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</si>
  <si>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</si>
  <si>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</si>
  <si>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</si>
  <si>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</si>
  <si>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</si>
  <si>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</si>
  <si>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</si>
  <si>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</si>
  <si>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</si>
  <si>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</si>
  <si>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</si>
  <si>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</si>
  <si>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</si>
  <si>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</si>
  <si>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</si>
  <si>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UN.</t>
  </si>
  <si>
    <t>2.1</t>
  </si>
  <si>
    <t>2.2</t>
  </si>
  <si>
    <t>2.3</t>
  </si>
  <si>
    <t>3.1</t>
  </si>
  <si>
    <t>3.2</t>
  </si>
  <si>
    <t>4.1</t>
  </si>
  <si>
    <t>4.2</t>
  </si>
  <si>
    <t>I</t>
  </si>
  <si>
    <t>Extintores</t>
  </si>
  <si>
    <t>Extintor de incêndio portátil com carga de pó químico seco (PQS) 4 KG, classe 2A:20:BC - fornecimento e instalação</t>
  </si>
  <si>
    <t>Iluminação de Emergência</t>
  </si>
  <si>
    <t>4.3</t>
  </si>
  <si>
    <t>Subtotal 1</t>
  </si>
  <si>
    <t>Subtotal 2</t>
  </si>
  <si>
    <t>Subtotal 3</t>
  </si>
  <si>
    <t>Subtotal 4</t>
  </si>
  <si>
    <t>Subtotal 5</t>
  </si>
  <si>
    <t>PROPOSTA</t>
  </si>
  <si>
    <t>PLANILHA DE ORÇAMENTO</t>
  </si>
  <si>
    <t>x,xx</t>
  </si>
  <si>
    <t>CAU/CREA:</t>
  </si>
  <si>
    <t>CUSTO    TOTAL R$</t>
  </si>
  <si>
    <t>DATA DA PROPOSTA</t>
  </si>
  <si>
    <r>
      <t xml:space="preserve">4. HORÁRIO PARA EXECUÇÃO/ENTREGA: </t>
    </r>
    <r>
      <rPr>
        <sz val="10"/>
        <rFont val="Calibri"/>
        <family val="2"/>
        <scheme val="minor"/>
      </rPr>
      <t>a combinar de acordo com a disponibilidade da agência</t>
    </r>
  </si>
  <si>
    <t>Serviços Preliminares</t>
  </si>
  <si>
    <t>ART/RRT EXECUÇÃO</t>
  </si>
  <si>
    <t>Extintor de incêndio portátil com carga de CO2 6 KG, classe 5:BC - fornecimento e instalação</t>
  </si>
  <si>
    <t>un</t>
  </si>
  <si>
    <t>Placa de sinalizacao de seguranca contra incendio, fotoluminescente, ESCADA DE EMERGÊNCIA - 30 x 15 cm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</si>
  <si>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</si>
  <si>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</si>
  <si>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</si>
  <si>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</si>
  <si>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</si>
  <si>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</si>
  <si>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</si>
  <si>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</si>
  <si>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</si>
  <si>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Acionador manual, endereçável, rearmável, suporte para caixa 4x2 ou condulete ¾”, saída com contato seco, indicação por LED de alarme e funcionamento, com chave de desarme. modelo AME522 da Intelbrás ou similar, de acordo com a NBR 17.240-2010.</t>
  </si>
  <si>
    <t>Sirene Audiovisual, endereçável, indicação por LED de alarme e funcionamento, de acordo com a NBR 17.240-2010.</t>
  </si>
  <si>
    <t>5.5</t>
  </si>
  <si>
    <t>5.6</t>
  </si>
  <si>
    <t>5.7</t>
  </si>
  <si>
    <t>5.8</t>
  </si>
  <si>
    <t>Serviços Complementares</t>
  </si>
  <si>
    <t>DESCRIÇÃO: INSTALAÇÃO E/OU MANUTENÇÃO DE EQUIPAMENTOS CONTRA INCÊNDIO</t>
  </si>
  <si>
    <t>Acessórios para montagem, fixação, instalação</t>
  </si>
  <si>
    <t>conj</t>
  </si>
  <si>
    <t>3.12</t>
  </si>
  <si>
    <t>3.13</t>
  </si>
  <si>
    <t>Detector de fumaça endereçável, com LED indicador de alarme/supervisão,  detecção óptica, supervisão a cada 2 segundos,  para laços A ou B, faixa de endereços de 1 a 250, cor Branco, modelo DFE520 da Intelbrás ou similar. Compatível com a central de alarme e detecção de incêncio Modelo CE1125 da Intelbrás ou similar, de acordo com a NBR 17.240-2010.</t>
  </si>
  <si>
    <t>m³</t>
  </si>
  <si>
    <t>Descarga/Descarte/Recolhimento de tubos e/ou peças, equipamentos</t>
  </si>
  <si>
    <r>
      <t xml:space="preserve">2. ENDEREÇO DE EXECUÇÃO/ENTREGA: </t>
    </r>
    <r>
      <rPr>
        <sz val="8"/>
        <rFont val="Calibri"/>
        <family val="2"/>
        <scheme val="minor"/>
      </rPr>
      <t>AVENIDA SIQUEIRA CAMPOS, 833 - PORTO ALEGRE/RS - CNPJ: 92.702.067/0001-96</t>
    </r>
  </si>
  <si>
    <r>
      <t>6. ANEXOS:</t>
    </r>
    <r>
      <rPr>
        <sz val="10"/>
        <rFont val="Calibri"/>
        <family val="2"/>
        <scheme val="minor"/>
      </rPr>
      <t xml:space="preserve"> Memoriais Bombeiros, Plantas e Certificado de Aprovação</t>
    </r>
  </si>
  <si>
    <t>EDIFICIO BANRISUL SIQUEIRA CAMPOS</t>
  </si>
  <si>
    <r>
      <t xml:space="preserve">5. CONDIÇÕES DE PAGAMENTO: </t>
    </r>
    <r>
      <rPr>
        <sz val="10"/>
        <rFont val="Calibri"/>
        <family val="2"/>
        <scheme val="minor"/>
      </rPr>
      <t xml:space="preserve">80% após a execução, e 20% após a entrega de documentação final e </t>
    </r>
    <r>
      <rPr>
        <b/>
        <sz val="10"/>
        <rFont val="Calibri"/>
        <family val="2"/>
        <scheme val="minor"/>
      </rPr>
      <t>Alvará</t>
    </r>
    <r>
      <rPr>
        <sz val="10"/>
        <rFont val="Calibri"/>
        <family val="2"/>
        <scheme val="minor"/>
      </rPr>
      <t xml:space="preserve"> ou notificação de item diferente do objeto contratado</t>
    </r>
  </si>
  <si>
    <t>EXECUÇÃO DE PPCI PARA OCUPAÇÃO DO SUBSOLO, TERREO E SOBRELOJA DO ED. SIQUEIRA CAMPOS,  AVENIDA SIQUEIRA CAMPOS, 833 CEP 90010-001</t>
  </si>
  <si>
    <r>
      <t xml:space="preserve">1. OBJETO: </t>
    </r>
    <r>
      <rPr>
        <sz val="8"/>
        <rFont val="Calibri"/>
        <family val="2"/>
        <scheme val="minor"/>
      </rPr>
      <t>EXECUÇÃO DE PLANO DE PREVENÇÃO CONTRA INCÊNDIOS (PPCI) PARA OCUPAÇÃO DO SUBSOLO, TERREO E SOBRELOJA DO ED. BANRISUL SIQUEIRA CAMPOS</t>
    </r>
  </si>
  <si>
    <t xml:space="preserve">CUSTO TOTAL </t>
  </si>
  <si>
    <t>TOTAL COM BDI</t>
  </si>
  <si>
    <t>Acompanhamento do processo, vistoria prévia pelo Responsável Técnico, e solicitação de vistoria dos bombeiros, incluídas taxas junto aos bombeiros, até a emissão do alvará ou notificação de item diferente do objeto contratado.</t>
  </si>
  <si>
    <t>Extintor de incêndio portátil com carga de pó químico seco (PQS) 4 KG, classe 2A:20:BC - realocação</t>
  </si>
  <si>
    <t>As built das instalações do PPCI, inclusive elétricas</t>
  </si>
  <si>
    <t>Placa de sinalizacao de seguranca contra incendio, fotoluminescente, SAÍDAS EM FRENTE- 30 x 15 cm</t>
  </si>
  <si>
    <t>3.0</t>
  </si>
  <si>
    <t>Placa de sinalizacao de seguranca contra incendio, fotoluminescente, SAÍDA- 30 x 15 cm</t>
  </si>
  <si>
    <t xml:space="preserve">Placa de sinalizacao de seguranca contra incendio, fotoluminescente, APERTE E EMPURRE - 30x15cm </t>
  </si>
  <si>
    <t>Sinalização de Emergência</t>
  </si>
  <si>
    <t>Placa de sinalizacao de seguranca contra incendio, fotoluminescente, SAÍDAS DIREITA,ESQUERDA - 30 x 15 cm - dupla face, quando for o caso, conforme projeto</t>
  </si>
  <si>
    <t>Placa de sinalizacao de equipamento, fotoluminescente, CENTRAL DE ALARME - 30 x 30 cm</t>
  </si>
  <si>
    <t>Placa de sinalizacao de equipamento, fotoluminescente, ACIONADOR MANUAL - 15 x 30 cm</t>
  </si>
  <si>
    <t>3.14</t>
  </si>
  <si>
    <t>3.15</t>
  </si>
  <si>
    <t>3.16</t>
  </si>
  <si>
    <t>3.17</t>
  </si>
  <si>
    <t>Placa de sinalizacao de equipamento, fotoluminescente, AVISADOR SONORO- 20 x 20 cm</t>
  </si>
  <si>
    <t>Placa de sinalizacao de equipamento, fotoluminescente, HIDRANTE - 20 x 20 cm</t>
  </si>
  <si>
    <t>Placa de Sinalização de equipamento,  fotoluminoscente - EXTINTOR DE INCÊNDIO - 20x20cm</t>
  </si>
  <si>
    <t xml:space="preserve">Placa de sinalizacao de seguranca contra incendio, fotoluminescente, ROTA CONTINUADA - 7x20cm </t>
  </si>
  <si>
    <t>Placa de sinalizacao de seguranca contra incendio, fotoluminescente, PROIBIDO FUMAR - 20 x 20 cm</t>
  </si>
  <si>
    <t>Placa de sinalizacao de seguranca contra incendio, fotoluminescente, RISCO CHOQUE ELÉTRICO - 40 x 34 cm</t>
  </si>
  <si>
    <t>Placa de sinalizacao de seguranca contra incendio, fotoluminescente, Nº PAVIMENTOS - 20 x 20 cm</t>
  </si>
  <si>
    <t>Placa de sinalizacao de seguranca contra incendio, fotoluminescente, PROIBIDO UTILIZAR O ELEVADOR - 20 x 40 cm</t>
  </si>
  <si>
    <t>Placa de sinalizacao de seguranca contra incendio, fotoluminescente, PORTA CORTA FOGO MANTENHA FECHADA - 30 x 15 cm</t>
  </si>
  <si>
    <t>Pontos de iluminação de emergência, infraestrutura de instalação, rede elétrica para ilumunição, eletroduto/caixa condulete 20mm de passagem/saída, cabo seção mínima 1,5mm² e disjuntor de alimentação 10A.</t>
  </si>
  <si>
    <t>Detector de temperatura termovelocimétrico endereçável, com LED indicador de alarme/supervisão,  detecção óptica, supervisão a cada 2 segundos,  para laços A ou B, faixa de endereços de 1 a 250, cor Branco, sensibilidade de atuação 56°C +-2%, sensibilidade de temperatura Classe A2R, modelo DTE520 da Intelbrás ou similar. Compatível com a central de alarme e detecção de incêncio Modelo CE1125 da Intelbrás ou similar</t>
  </si>
  <si>
    <t>2.4</t>
  </si>
  <si>
    <t>Módulo Autonomo de emergência, 500/800 lm, 127/220V, com até 80 led's, bateria 6V-4.5Ah, autonomia mínima 4 horas, gabinete em metal, pintura epóxi. Ilumac, Technomaster ou equivalente.</t>
  </si>
  <si>
    <t>Módulo Autonomo de emergência com 2 FAROLETES de até 32 led's cada, 1200/3000 lm, 127/220V, bateria 12V-7Ah, autonomia mínima 8 horas, gabinete em metal, pintura epóxi. Technomaster, Ilumac ou equivalente. (Garagem)</t>
  </si>
  <si>
    <t>5.9</t>
  </si>
  <si>
    <t>5.10</t>
  </si>
  <si>
    <t>Realocação de acionador manual, endereçável, rearmável, suporte para caixa 4x2 ou condulete ¾”, saída com contato seco, indicação por LED de alarme e funcionamento, com chave de desarme. modelo AME522 da Intelbrás ou similar, de acordo com a NBR 17.240-2010.</t>
  </si>
  <si>
    <t>Realocação de Sirene Audiovisual, endereçável, indicação por LED de alarme e funcionamento, de acordo com a NBR 17.240-2010.</t>
  </si>
  <si>
    <t>Acionador manual intergado as catracas, para destravamento automatizado em caso de incêndio</t>
  </si>
  <si>
    <t>5.11</t>
  </si>
  <si>
    <t>Sistema de detecção, alarme, e comunicação de incêndio</t>
  </si>
  <si>
    <t>Pontos de alarme, detecção e comunicação: Rede de infraestrutura de instalação(tubulação, cabos, pontos), cabo de cobre blindado para central de alarme endereçável 4 vias (2x075mm² / 2x1,5mm²), blindagem em fita de poliester-alumínio, fio dreno, PVC 105°C, isolação 600V, capa anti-chama cor vermelho segurança (Acionadores,Avisadores, sensores). Fitas ou Pintura eletrodutos de alarme de incêndio com ANÉIS de 2 centímetos a cada metro na cor VERMELHO em áreas aparentes visíveis e não-visíveis (inclusive sobre o forro)com tinta esmalte sintético incluindo fundo Supergalvite ou similar.</t>
  </si>
  <si>
    <t>Fixação dos extintores de incêndio em suporte com haste de sinalização a 1,80m de altura</t>
  </si>
  <si>
    <r>
      <t>Reprogramação/Ampliação de Pontos de Central de Alarme e Detecção de Incêndio Endereçável, para capacidade até 250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dispositivos em um laço A ou B, 127/220V, 24VDC,  consumo supervisão 8W, proteção contra surtos de tensão na saída dos laços, da sirene e fonte de alimentação. Com opção de gerar relatório de setores e possibilidade de conectar até 4 repetidores de alarme,  modelo CE1250 da Intelbrás ou similar, de acordo com a NBR 17.240-2010.</t>
    </r>
  </si>
  <si>
    <t>Adesivo vinílico de piso para demarcação e sinalização de área de cadeirante</t>
  </si>
  <si>
    <t>3.18</t>
  </si>
  <si>
    <t>Placa de Sinalização de equipamento,  fotoluminoscente - INTERFONE DE EMERGÊNCIA- 20x20cm</t>
  </si>
  <si>
    <t>Central de comunicação de emergência para cadeirante(escada enclausurada)</t>
  </si>
  <si>
    <t>Interfone de emergência para comunicação de cadeirante na escada enclausurada</t>
  </si>
  <si>
    <t>Extintor de incêndio portátil com carga de pó químico seco (PQS) 4 KG, classe 2A:20:BC - recarga</t>
  </si>
  <si>
    <t>2.5</t>
  </si>
  <si>
    <t>Laudo de Controle de Materiais de Acabamento e Revestimentos</t>
  </si>
  <si>
    <r>
      <t xml:space="preserve">3. PRAZO DE EXECUÇÃO/ENTREGA: </t>
    </r>
    <r>
      <rPr>
        <sz val="1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120 dias</t>
    </r>
    <r>
      <rPr>
        <sz val="9"/>
        <rFont val="Calibri"/>
        <family val="2"/>
        <scheme val="minor"/>
      </rPr>
      <t xml:space="preserve"> (60 dias para execução e 60 dias para alvará, ou notificação de item diferente do objeto contratado)</t>
    </r>
  </si>
  <si>
    <r>
      <t>Enc. Sociais SINAPI-RS JUL</t>
    </r>
    <r>
      <rPr>
        <sz val="8"/>
        <color theme="1"/>
        <rFont val="Calibri"/>
        <family val="2"/>
        <scheme val="minor"/>
      </rPr>
      <t xml:space="preserve">/2021 </t>
    </r>
  </si>
  <si>
    <t>6.1</t>
  </si>
  <si>
    <t>6.2</t>
  </si>
  <si>
    <t>6.3</t>
  </si>
  <si>
    <t>6.4</t>
  </si>
  <si>
    <t>Subtotal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</si>
</sst>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-416]d\-mmm\-yy;@"/>
    <numFmt numFmtId="166" formatCode="* #,##0.00\ ;\-* #,##0.00\ ;* \-#\ ;@\ "/>
  </numFmts>
  <fonts count="2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Calibri"/>
      <family val="2"/>
      <scheme val="minor"/>
    </font>
    <font>
      <b/>
      <sz val="7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rgb="FF99CCFF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6" fontId="17" fillId="0" borderId="0" applyBorder="0" applyProtection="0"/>
    <xf numFmtId="164" fontId="14" fillId="0" borderId="0" applyFont="0" applyFill="0" applyBorder="0" applyAlignment="0" applyProtection="0"/>
  </cellStyleXfs>
  <cellXfs count="142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8" fillId="0" borderId="0" xfId="11" applyFont="1" applyBorder="1" applyAlignment="1">
      <alignment horizontal="justify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Fill="1" applyBorder="1" applyAlignment="1" applyProtection="1">
      <alignment horizontal="justify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right" vertical="center" wrapText="1"/>
      <protection hidden="1"/>
    </xf>
    <xf numFmtId="4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4" xfId="0" applyFont="1" applyFill="1" applyBorder="1" applyAlignment="1" applyProtection="1">
      <alignment horizontal="justify" vertical="center" wrapText="1"/>
      <protection hidden="1"/>
    </xf>
    <xf numFmtId="1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4" xfId="0" applyNumberFormat="1" applyFont="1" applyFill="1" applyBorder="1" applyAlignment="1" applyProtection="1">
      <alignment horizontal="right" vertical="center" wrapText="1"/>
      <protection hidden="1"/>
    </xf>
    <xf numFmtId="1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7" fillId="3" borderId="7" xfId="0" applyFont="1" applyFill="1" applyBorder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0" applyFont="1" applyFill="1" applyBorder="1" applyAlignment="1" applyProtection="1">
      <alignment horizontal="justify" vertical="center" wrapText="1"/>
      <protection hidden="1"/>
    </xf>
    <xf numFmtId="165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right" vertical="center" wrapText="1"/>
      <protection hidden="1"/>
    </xf>
    <xf numFmtId="4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0" fontId="16" fillId="0" borderId="1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7" fillId="3" borderId="14" xfId="14" applyNumberFormat="1" applyFont="1" applyFill="1" applyBorder="1" applyAlignment="1" applyProtection="1">
      <alignment horizontal="right" vertical="center" wrapText="1"/>
      <protection hidden="1"/>
    </xf>
    <xf numFmtId="4" fontId="7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2" fontId="7" fillId="3" borderId="14" xfId="14" applyNumberFormat="1" applyFont="1" applyFill="1" applyBorder="1" applyAlignment="1" applyProtection="1">
      <alignment horizontal="right" vertical="center" wrapText="1"/>
      <protection locked="0"/>
    </xf>
    <xf numFmtId="4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5" fillId="3" borderId="6" xfId="0" applyFont="1" applyFill="1" applyBorder="1" applyAlignment="1" applyProtection="1">
      <alignment horizontal="right" vertical="center" wrapText="1"/>
      <protection hidden="1"/>
    </xf>
    <xf numFmtId="4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16" xfId="0" applyFont="1" applyFill="1" applyBorder="1" applyAlignment="1" applyProtection="1">
      <alignment horizontal="center" vertical="center" wrapText="1"/>
      <protection hidden="1"/>
    </xf>
    <xf numFmtId="2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4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</cellXfs>
  <cellStyles count="15">
    <cellStyle name="Moeda" xfId="14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1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75"/>
  <sheetViews>
    <sheetView showGridLines="0" tabSelected="1" showRuler="0" view="pageBreakPreview" zoomScaleNormal="100" zoomScaleSheetLayoutView="100" zoomScalePageLayoutView="90" workbookViewId="0">
      <selection activeCell="G5" sqref="G5"/>
    </sheetView>
  </sheetViews>
  <sheetFormatPr defaultColWidth="11.42578125" defaultRowHeight="15" x14ac:dyDescent="0.2"/>
  <cols>
    <col min="1" max="1" width="9.7109375" style="16" customWidth="1"/>
    <col min="2" max="2" width="76.42578125" style="17" customWidth="1"/>
    <col min="3" max="3" width="9.7109375" style="18" customWidth="1"/>
    <col min="4" max="4" width="9.140625" style="19" customWidth="1"/>
    <col min="5" max="7" width="12" style="20" customWidth="1"/>
    <col min="8" max="218" width="11.42578125" style="6" customWidth="1"/>
    <col min="219" max="219" width="56.28515625" style="6" customWidth="1"/>
    <col min="220" max="16384" width="11.42578125" style="6"/>
  </cols>
  <sheetData>
    <row r="1" spans="1:227" ht="15" customHeight="1" x14ac:dyDescent="0.2">
      <c r="A1" s="129" t="s">
        <v>62</v>
      </c>
      <c r="B1" s="129"/>
      <c r="C1" s="129"/>
      <c r="D1" s="129"/>
      <c r="E1" s="129"/>
      <c r="F1" s="129"/>
      <c r="G1" s="129"/>
    </row>
    <row r="2" spans="1:227" ht="15" customHeight="1" x14ac:dyDescent="0.2">
      <c r="A2" s="129"/>
      <c r="B2" s="129"/>
      <c r="C2" s="129"/>
      <c r="D2" s="129"/>
      <c r="E2" s="129"/>
      <c r="F2" s="129"/>
      <c r="G2" s="129"/>
    </row>
    <row r="3" spans="1:227" ht="13.5" customHeight="1" x14ac:dyDescent="0.2">
      <c r="A3" s="83" t="s">
        <v>102</v>
      </c>
      <c r="B3" s="82"/>
      <c r="C3" s="82"/>
      <c r="D3" s="82"/>
      <c r="E3" s="130" t="s">
        <v>10</v>
      </c>
      <c r="F3" s="130"/>
      <c r="G3" s="7">
        <f>BDI!D21</f>
        <v>0.25</v>
      </c>
    </row>
    <row r="4" spans="1:227" ht="13.5" customHeight="1" x14ac:dyDescent="0.2">
      <c r="A4" s="83" t="s">
        <v>97</v>
      </c>
      <c r="B4" s="82"/>
      <c r="C4" s="82"/>
      <c r="D4" s="82"/>
      <c r="E4" s="130" t="s">
        <v>153</v>
      </c>
      <c r="F4" s="130"/>
      <c r="G4" s="109">
        <v>1.111</v>
      </c>
    </row>
    <row r="5" spans="1:227" ht="14.25" customHeight="1" x14ac:dyDescent="0.2">
      <c r="A5" s="83" t="s">
        <v>152</v>
      </c>
      <c r="B5" s="82"/>
      <c r="C5" s="82"/>
      <c r="D5" s="82"/>
      <c r="E5" s="131" t="s">
        <v>66</v>
      </c>
      <c r="F5" s="131"/>
      <c r="G5" s="105"/>
    </row>
    <row r="6" spans="1:227" ht="14.25" customHeight="1" x14ac:dyDescent="0.2">
      <c r="A6" s="83" t="s">
        <v>67</v>
      </c>
      <c r="B6" s="82"/>
      <c r="C6" s="82"/>
      <c r="D6" s="82"/>
      <c r="E6" s="100"/>
      <c r="F6" s="100"/>
      <c r="G6" s="110"/>
    </row>
    <row r="7" spans="1:227" ht="14.25" customHeight="1" x14ac:dyDescent="0.2">
      <c r="A7" s="83" t="s">
        <v>100</v>
      </c>
      <c r="B7" s="82"/>
      <c r="C7" s="82"/>
      <c r="D7" s="82"/>
      <c r="E7" s="100"/>
      <c r="F7" s="100"/>
      <c r="G7" s="110"/>
    </row>
    <row r="8" spans="1:227" ht="14.25" customHeight="1" x14ac:dyDescent="0.2">
      <c r="A8" s="83" t="s">
        <v>98</v>
      </c>
      <c r="B8" s="82"/>
      <c r="C8" s="82"/>
      <c r="D8" s="82"/>
      <c r="E8" s="100"/>
      <c r="F8" s="100"/>
      <c r="G8" s="110"/>
    </row>
    <row r="9" spans="1:227" ht="15" customHeight="1" thickBot="1" x14ac:dyDescent="0.25">
      <c r="A9" s="132"/>
      <c r="B9" s="132"/>
      <c r="C9" s="132"/>
      <c r="D9" s="132"/>
      <c r="E9" s="132"/>
      <c r="F9" s="132"/>
      <c r="G9" s="132"/>
    </row>
    <row r="10" spans="1:227" s="9" customFormat="1" ht="15.75" customHeight="1" thickBot="1" x14ac:dyDescent="0.25">
      <c r="A10" s="120" t="s">
        <v>12</v>
      </c>
      <c r="B10" s="120"/>
      <c r="C10" s="120"/>
      <c r="D10" s="120"/>
      <c r="E10" s="120"/>
      <c r="F10" s="120"/>
      <c r="G10" s="12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</row>
    <row r="11" spans="1:227" s="12" customFormat="1" ht="28.35" customHeight="1" x14ac:dyDescent="0.2">
      <c r="A11" s="37" t="s">
        <v>4</v>
      </c>
      <c r="B11" s="108"/>
      <c r="C11" s="37" t="s">
        <v>5</v>
      </c>
      <c r="D11" s="121"/>
      <c r="E11" s="121"/>
      <c r="F11" s="37" t="s">
        <v>8</v>
      </c>
      <c r="G11" s="113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0"/>
      <c r="S11" s="10"/>
      <c r="T11" s="10"/>
      <c r="U11" s="10"/>
      <c r="V11" s="11"/>
      <c r="W11" s="10"/>
      <c r="X11" s="10"/>
      <c r="Y11" s="10"/>
      <c r="Z11" s="10"/>
      <c r="AA11" s="10"/>
      <c r="AB11" s="10"/>
      <c r="AC11" s="10"/>
      <c r="AD11" s="11"/>
      <c r="AE11" s="10"/>
      <c r="AF11" s="10"/>
      <c r="AG11" s="10"/>
      <c r="AH11" s="10"/>
      <c r="AI11" s="10"/>
      <c r="AJ11" s="10"/>
      <c r="AK11" s="10"/>
      <c r="AL11" s="11"/>
      <c r="AM11" s="10"/>
      <c r="AN11" s="10"/>
      <c r="AO11" s="10"/>
      <c r="AP11" s="10"/>
      <c r="AQ11" s="10"/>
      <c r="AR11" s="10"/>
      <c r="AS11" s="10"/>
      <c r="AT11" s="11"/>
      <c r="AU11" s="10"/>
      <c r="AV11" s="10"/>
      <c r="AW11" s="10"/>
      <c r="AX11" s="10"/>
      <c r="AY11" s="10"/>
      <c r="AZ11" s="10"/>
      <c r="BA11" s="10"/>
      <c r="BB11" s="11"/>
      <c r="BC11" s="10"/>
      <c r="BD11" s="10"/>
      <c r="BE11" s="10"/>
      <c r="BF11" s="10"/>
      <c r="BG11" s="10"/>
      <c r="BH11" s="10"/>
      <c r="BI11" s="10"/>
      <c r="BJ11" s="11"/>
      <c r="BK11" s="10"/>
      <c r="BL11" s="10"/>
      <c r="BM11" s="10"/>
      <c r="BN11" s="10"/>
      <c r="BO11" s="10"/>
      <c r="BP11" s="10"/>
      <c r="BQ11" s="10"/>
      <c r="BR11" s="11"/>
      <c r="BS11" s="10"/>
      <c r="BT11" s="10"/>
      <c r="BU11" s="10"/>
      <c r="BV11" s="10"/>
      <c r="BW11" s="10"/>
      <c r="BX11" s="10"/>
      <c r="BY11" s="10"/>
      <c r="BZ11" s="11"/>
      <c r="CA11" s="10"/>
      <c r="CB11" s="10"/>
      <c r="CC11" s="10"/>
      <c r="CD11" s="10"/>
      <c r="CE11" s="10"/>
      <c r="CF11" s="10"/>
      <c r="CG11" s="10"/>
      <c r="CH11" s="11"/>
      <c r="CI11" s="10"/>
      <c r="CJ11" s="10"/>
      <c r="CK11" s="10"/>
      <c r="CL11" s="10"/>
      <c r="CM11" s="10"/>
      <c r="CN11" s="10"/>
      <c r="CO11" s="10"/>
      <c r="CP11" s="11"/>
      <c r="CQ11" s="10"/>
      <c r="CR11" s="10"/>
      <c r="CS11" s="10"/>
      <c r="CT11" s="10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1"/>
      <c r="DG11" s="10"/>
      <c r="DH11" s="10"/>
      <c r="DI11" s="10"/>
      <c r="DJ11" s="10"/>
      <c r="DK11" s="10"/>
      <c r="DL11" s="10"/>
      <c r="DM11" s="10"/>
      <c r="DN11" s="11"/>
      <c r="DO11" s="10"/>
      <c r="DP11" s="10"/>
      <c r="DQ11" s="10"/>
      <c r="DR11" s="10"/>
      <c r="DS11" s="10"/>
      <c r="DT11" s="10"/>
      <c r="DU11" s="10"/>
      <c r="DV11" s="11"/>
      <c r="DW11" s="10"/>
      <c r="DX11" s="10"/>
      <c r="DY11" s="10"/>
      <c r="DZ11" s="10"/>
      <c r="EA11" s="10"/>
      <c r="EB11" s="10"/>
      <c r="EC11" s="10"/>
      <c r="ED11" s="11"/>
      <c r="EE11" s="10"/>
      <c r="EF11" s="10"/>
      <c r="EG11" s="10"/>
      <c r="EH11" s="10"/>
      <c r="EI11" s="10"/>
      <c r="EJ11" s="10"/>
      <c r="EK11" s="10"/>
      <c r="EL11" s="11"/>
      <c r="EM11" s="10"/>
      <c r="EN11" s="10"/>
      <c r="EO11" s="10"/>
      <c r="EP11" s="10"/>
      <c r="EQ11" s="10"/>
      <c r="ER11" s="10"/>
      <c r="ES11" s="10"/>
      <c r="ET11" s="11"/>
      <c r="EU11" s="10"/>
      <c r="EV11" s="10"/>
      <c r="EW11" s="10"/>
      <c r="EX11" s="10"/>
      <c r="EY11" s="10"/>
      <c r="EZ11" s="10"/>
      <c r="FA11" s="10"/>
      <c r="FB11" s="11"/>
      <c r="FC11" s="10"/>
      <c r="FD11" s="10"/>
      <c r="FE11" s="10"/>
      <c r="FF11" s="10"/>
      <c r="FG11" s="10"/>
      <c r="FH11" s="10"/>
      <c r="FI11" s="10"/>
      <c r="FJ11" s="11"/>
      <c r="FK11" s="10"/>
      <c r="FL11" s="10"/>
      <c r="FM11" s="10"/>
      <c r="FN11" s="10"/>
      <c r="FO11" s="10"/>
      <c r="FP11" s="10"/>
      <c r="FQ11" s="10"/>
      <c r="FR11" s="11"/>
      <c r="FS11" s="10"/>
      <c r="FT11" s="10"/>
      <c r="FU11" s="10"/>
      <c r="FV11" s="10"/>
      <c r="FW11" s="10"/>
      <c r="FX11" s="10"/>
      <c r="FY11" s="10"/>
      <c r="FZ11" s="11"/>
      <c r="GA11" s="10"/>
      <c r="GB11" s="10"/>
      <c r="GC11" s="10"/>
      <c r="GD11" s="10"/>
      <c r="GE11" s="10"/>
      <c r="GF11" s="10"/>
      <c r="GG11" s="10"/>
      <c r="GH11" s="11"/>
      <c r="GI11" s="10"/>
      <c r="GJ11" s="10"/>
      <c r="GK11" s="10"/>
      <c r="GL11" s="10"/>
      <c r="GM11" s="10"/>
      <c r="GN11" s="10"/>
      <c r="GO11" s="10"/>
      <c r="GP11" s="11"/>
      <c r="GQ11" s="10"/>
      <c r="GR11" s="10"/>
      <c r="GS11" s="10"/>
      <c r="GT11" s="10"/>
      <c r="GU11" s="10"/>
      <c r="GV11" s="10"/>
      <c r="GW11" s="10"/>
      <c r="GX11" s="11"/>
      <c r="GY11" s="10"/>
      <c r="GZ11" s="10"/>
      <c r="HA11" s="10"/>
      <c r="HB11" s="10"/>
      <c r="HC11" s="10"/>
      <c r="HD11" s="10"/>
      <c r="HE11" s="10"/>
      <c r="HF11" s="11"/>
      <c r="HG11" s="10"/>
      <c r="HH11" s="10"/>
      <c r="HI11" s="10"/>
      <c r="HJ11" s="10"/>
      <c r="HK11" s="10"/>
      <c r="HL11" s="10"/>
      <c r="HM11" s="10"/>
      <c r="HN11" s="11"/>
      <c r="HO11" s="10"/>
      <c r="HP11" s="10"/>
      <c r="HQ11" s="10"/>
      <c r="HR11" s="10"/>
      <c r="HS11" s="10"/>
    </row>
    <row r="12" spans="1:227" s="12" customFormat="1" ht="28.35" customHeight="1" thickBot="1" x14ac:dyDescent="0.25">
      <c r="A12" s="38" t="s">
        <v>11</v>
      </c>
      <c r="B12" s="99"/>
      <c r="C12" s="38" t="s">
        <v>2</v>
      </c>
      <c r="D12" s="128"/>
      <c r="E12" s="128"/>
      <c r="F12" s="38" t="s">
        <v>64</v>
      </c>
      <c r="G12" s="101"/>
      <c r="H12" s="10"/>
      <c r="I12" s="10"/>
      <c r="J12" s="11"/>
      <c r="K12" s="11"/>
      <c r="L12" s="10"/>
      <c r="M12" s="10"/>
      <c r="N12" s="11"/>
      <c r="O12" s="11"/>
      <c r="P12" s="10"/>
      <c r="Q12" s="10"/>
      <c r="R12" s="11"/>
      <c r="S12" s="11"/>
      <c r="T12" s="10"/>
      <c r="U12" s="10"/>
      <c r="V12" s="11"/>
      <c r="W12" s="11"/>
      <c r="X12" s="10"/>
      <c r="Y12" s="10"/>
      <c r="Z12" s="11"/>
      <c r="AA12" s="11"/>
      <c r="AB12" s="10"/>
      <c r="AC12" s="10"/>
      <c r="AD12" s="11"/>
      <c r="AE12" s="11"/>
      <c r="AF12" s="10"/>
      <c r="AG12" s="10"/>
      <c r="AH12" s="11"/>
      <c r="AI12" s="11"/>
      <c r="AJ12" s="10"/>
      <c r="AK12" s="10"/>
      <c r="AL12" s="11"/>
      <c r="AM12" s="11"/>
      <c r="AN12" s="10"/>
      <c r="AO12" s="10"/>
      <c r="AP12" s="11"/>
      <c r="AQ12" s="11"/>
      <c r="AR12" s="10"/>
      <c r="AS12" s="10"/>
      <c r="AT12" s="11"/>
      <c r="AU12" s="11"/>
      <c r="AV12" s="10"/>
      <c r="AW12" s="10"/>
      <c r="AX12" s="11"/>
      <c r="AY12" s="11"/>
      <c r="AZ12" s="10"/>
      <c r="BA12" s="10"/>
      <c r="BB12" s="11"/>
      <c r="BC12" s="11"/>
      <c r="BD12" s="10"/>
      <c r="BE12" s="10"/>
      <c r="BF12" s="11"/>
      <c r="BG12" s="11"/>
      <c r="BH12" s="10"/>
      <c r="BI12" s="10"/>
      <c r="BJ12" s="11"/>
      <c r="BK12" s="11"/>
      <c r="BL12" s="10"/>
      <c r="BM12" s="10"/>
      <c r="BN12" s="11"/>
      <c r="BO12" s="11"/>
      <c r="BP12" s="10"/>
      <c r="BQ12" s="10"/>
      <c r="BR12" s="11"/>
      <c r="BS12" s="11"/>
      <c r="BT12" s="10"/>
      <c r="BU12" s="10"/>
      <c r="BV12" s="11"/>
      <c r="BW12" s="11"/>
      <c r="BX12" s="10"/>
      <c r="BY12" s="10"/>
      <c r="BZ12" s="11"/>
      <c r="CA12" s="11"/>
      <c r="CB12" s="10"/>
      <c r="CC12" s="10"/>
      <c r="CD12" s="11"/>
      <c r="CE12" s="11"/>
      <c r="CF12" s="10"/>
      <c r="CG12" s="10"/>
      <c r="CH12" s="11"/>
      <c r="CI12" s="11"/>
      <c r="CJ12" s="10"/>
      <c r="CK12" s="10"/>
      <c r="CL12" s="11"/>
      <c r="CM12" s="11"/>
      <c r="CN12" s="10"/>
      <c r="CO12" s="10"/>
      <c r="CP12" s="11"/>
      <c r="CQ12" s="11"/>
      <c r="CR12" s="10"/>
      <c r="CS12" s="10"/>
      <c r="CT12" s="11"/>
      <c r="CU12" s="11"/>
      <c r="CV12" s="10"/>
      <c r="CW12" s="10"/>
      <c r="CX12" s="11"/>
      <c r="CY12" s="11"/>
      <c r="CZ12" s="10"/>
      <c r="DA12" s="10"/>
      <c r="DB12" s="11"/>
      <c r="DC12" s="11"/>
      <c r="DD12" s="10"/>
      <c r="DE12" s="10"/>
      <c r="DF12" s="11"/>
      <c r="DG12" s="11"/>
      <c r="DH12" s="10"/>
      <c r="DI12" s="10"/>
      <c r="DJ12" s="11"/>
      <c r="DK12" s="11"/>
      <c r="DL12" s="10"/>
      <c r="DM12" s="10"/>
      <c r="DN12" s="11"/>
      <c r="DO12" s="11"/>
      <c r="DP12" s="10"/>
      <c r="DQ12" s="10"/>
      <c r="DR12" s="11"/>
      <c r="DS12" s="11"/>
      <c r="DT12" s="10"/>
      <c r="DU12" s="10"/>
      <c r="DV12" s="11"/>
      <c r="DW12" s="11"/>
      <c r="DX12" s="10"/>
      <c r="DY12" s="10"/>
      <c r="DZ12" s="11"/>
      <c r="EA12" s="11"/>
      <c r="EB12" s="10"/>
      <c r="EC12" s="10"/>
      <c r="ED12" s="11"/>
      <c r="EE12" s="11"/>
      <c r="EF12" s="10"/>
      <c r="EG12" s="10"/>
      <c r="EH12" s="11"/>
      <c r="EI12" s="11"/>
      <c r="EJ12" s="10"/>
      <c r="EK12" s="10"/>
      <c r="EL12" s="11"/>
      <c r="EM12" s="11"/>
      <c r="EN12" s="10"/>
      <c r="EO12" s="10"/>
      <c r="EP12" s="11"/>
      <c r="EQ12" s="11"/>
      <c r="ER12" s="10"/>
      <c r="ES12" s="10"/>
      <c r="ET12" s="11"/>
      <c r="EU12" s="11"/>
      <c r="EV12" s="10"/>
      <c r="EW12" s="10"/>
      <c r="EX12" s="11"/>
      <c r="EY12" s="11"/>
      <c r="EZ12" s="10"/>
      <c r="FA12" s="10"/>
      <c r="FB12" s="11"/>
      <c r="FC12" s="11"/>
      <c r="FD12" s="10"/>
      <c r="FE12" s="10"/>
      <c r="FF12" s="11"/>
      <c r="FG12" s="11"/>
      <c r="FH12" s="10"/>
      <c r="FI12" s="10"/>
      <c r="FJ12" s="11"/>
      <c r="FK12" s="11"/>
      <c r="FL12" s="10"/>
      <c r="FM12" s="10"/>
      <c r="FN12" s="11"/>
      <c r="FO12" s="11"/>
      <c r="FP12" s="10"/>
      <c r="FQ12" s="10"/>
      <c r="FR12" s="11"/>
      <c r="FS12" s="11"/>
      <c r="FT12" s="10"/>
      <c r="FU12" s="10"/>
      <c r="FV12" s="11"/>
      <c r="FW12" s="11"/>
      <c r="FX12" s="10"/>
      <c r="FY12" s="10"/>
      <c r="FZ12" s="11"/>
      <c r="GA12" s="11"/>
      <c r="GB12" s="10"/>
      <c r="GC12" s="10"/>
      <c r="GD12" s="11"/>
      <c r="GE12" s="11"/>
      <c r="GF12" s="10"/>
      <c r="GG12" s="10"/>
      <c r="GH12" s="11"/>
      <c r="GI12" s="11"/>
      <c r="GJ12" s="10"/>
      <c r="GK12" s="10"/>
      <c r="GL12" s="11"/>
      <c r="GM12" s="11"/>
      <c r="GN12" s="10"/>
      <c r="GO12" s="10"/>
      <c r="GP12" s="11"/>
      <c r="GQ12" s="11"/>
      <c r="GR12" s="10"/>
      <c r="GS12" s="10"/>
      <c r="GT12" s="11"/>
      <c r="GU12" s="11"/>
      <c r="GV12" s="10"/>
      <c r="GW12" s="10"/>
      <c r="GX12" s="11"/>
      <c r="GY12" s="11"/>
      <c r="GZ12" s="10"/>
      <c r="HA12" s="10"/>
      <c r="HB12" s="11"/>
      <c r="HC12" s="11"/>
      <c r="HD12" s="10"/>
      <c r="HE12" s="10"/>
      <c r="HF12" s="11"/>
      <c r="HG12" s="11"/>
      <c r="HH12" s="10"/>
      <c r="HI12" s="10"/>
      <c r="HJ12" s="11"/>
      <c r="HK12" s="11"/>
      <c r="HL12" s="10"/>
      <c r="HM12" s="10"/>
      <c r="HN12" s="11"/>
      <c r="HO12" s="11"/>
      <c r="HP12" s="10"/>
      <c r="HQ12" s="10"/>
      <c r="HR12" s="11"/>
      <c r="HS12" s="11"/>
    </row>
    <row r="13" spans="1:227" s="9" customFormat="1" ht="15.75" thickBot="1" x14ac:dyDescent="0.25">
      <c r="A13" s="120" t="s">
        <v>61</v>
      </c>
      <c r="B13" s="120"/>
      <c r="C13" s="120"/>
      <c r="D13" s="120"/>
      <c r="E13" s="120"/>
      <c r="F13" s="120"/>
      <c r="G13" s="120"/>
      <c r="H13" s="8"/>
      <c r="I13" s="8"/>
      <c r="J13" s="13"/>
      <c r="K13" s="13"/>
      <c r="L13" s="8"/>
      <c r="M13" s="8"/>
      <c r="N13" s="13"/>
      <c r="O13" s="13"/>
      <c r="P13" s="8"/>
      <c r="Q13" s="8"/>
      <c r="R13" s="13"/>
      <c r="S13" s="13"/>
      <c r="T13" s="8"/>
      <c r="U13" s="8"/>
      <c r="V13" s="13"/>
      <c r="W13" s="13"/>
      <c r="X13" s="8"/>
      <c r="Y13" s="8"/>
      <c r="Z13" s="13"/>
      <c r="AA13" s="13"/>
      <c r="AB13" s="8"/>
      <c r="AC13" s="8"/>
      <c r="AD13" s="13"/>
      <c r="AE13" s="13"/>
      <c r="AF13" s="8"/>
      <c r="AG13" s="8"/>
      <c r="AH13" s="13"/>
      <c r="AI13" s="13"/>
      <c r="AJ13" s="8"/>
      <c r="AK13" s="8"/>
      <c r="AL13" s="13"/>
      <c r="AM13" s="13"/>
      <c r="AN13" s="8"/>
      <c r="AO13" s="8"/>
      <c r="AP13" s="13"/>
      <c r="AQ13" s="13"/>
      <c r="AR13" s="8"/>
      <c r="AS13" s="8"/>
      <c r="AT13" s="13"/>
      <c r="AU13" s="13"/>
      <c r="AV13" s="8"/>
      <c r="AW13" s="8"/>
      <c r="AX13" s="13"/>
      <c r="AY13" s="13"/>
      <c r="AZ13" s="8"/>
      <c r="BA13" s="8"/>
      <c r="BB13" s="13"/>
      <c r="BC13" s="13"/>
      <c r="BD13" s="8"/>
      <c r="BE13" s="8"/>
      <c r="BF13" s="13"/>
      <c r="BG13" s="13"/>
      <c r="BH13" s="8"/>
      <c r="BI13" s="8"/>
      <c r="BJ13" s="13"/>
      <c r="BK13" s="13"/>
      <c r="BL13" s="8"/>
      <c r="BM13" s="8"/>
      <c r="BN13" s="13"/>
      <c r="BO13" s="13"/>
      <c r="BP13" s="8"/>
      <c r="BQ13" s="8"/>
      <c r="BR13" s="13"/>
      <c r="BS13" s="13"/>
      <c r="BT13" s="8"/>
      <c r="BU13" s="8"/>
      <c r="BV13" s="13"/>
      <c r="BW13" s="13"/>
      <c r="BX13" s="8"/>
      <c r="BY13" s="8"/>
      <c r="BZ13" s="13"/>
      <c r="CA13" s="13"/>
      <c r="CB13" s="8"/>
      <c r="CC13" s="8"/>
      <c r="CD13" s="13"/>
      <c r="CE13" s="13"/>
      <c r="CF13" s="8"/>
      <c r="CG13" s="8"/>
      <c r="CH13" s="13"/>
      <c r="CI13" s="13"/>
      <c r="CJ13" s="8"/>
      <c r="CK13" s="8"/>
      <c r="CL13" s="13"/>
      <c r="CM13" s="13"/>
      <c r="CN13" s="8"/>
      <c r="CO13" s="8"/>
      <c r="CP13" s="13"/>
      <c r="CQ13" s="13"/>
      <c r="CR13" s="8"/>
      <c r="CS13" s="8"/>
      <c r="CT13" s="13"/>
      <c r="CU13" s="13"/>
      <c r="CV13" s="8"/>
      <c r="CW13" s="8"/>
      <c r="CX13" s="13"/>
      <c r="CY13" s="13"/>
      <c r="CZ13" s="8"/>
      <c r="DA13" s="8"/>
      <c r="DB13" s="13"/>
      <c r="DC13" s="13"/>
      <c r="DD13" s="8"/>
      <c r="DE13" s="8"/>
      <c r="DF13" s="13"/>
      <c r="DG13" s="13"/>
      <c r="DH13" s="8"/>
      <c r="DI13" s="8"/>
      <c r="DJ13" s="13"/>
      <c r="DK13" s="13"/>
      <c r="DL13" s="8"/>
      <c r="DM13" s="8"/>
      <c r="DN13" s="13"/>
      <c r="DO13" s="13"/>
      <c r="DP13" s="8"/>
      <c r="DQ13" s="8"/>
      <c r="DR13" s="13"/>
      <c r="DS13" s="13"/>
      <c r="DT13" s="8"/>
      <c r="DU13" s="8"/>
      <c r="DV13" s="13"/>
      <c r="DW13" s="13"/>
      <c r="DX13" s="8"/>
      <c r="DY13" s="8"/>
      <c r="DZ13" s="13"/>
      <c r="EA13" s="13"/>
      <c r="EB13" s="8"/>
      <c r="EC13" s="8"/>
      <c r="ED13" s="13"/>
      <c r="EE13" s="13"/>
      <c r="EF13" s="8"/>
      <c r="EG13" s="8"/>
      <c r="EH13" s="13"/>
      <c r="EI13" s="13"/>
      <c r="EJ13" s="8"/>
      <c r="EK13" s="8"/>
      <c r="EL13" s="13"/>
      <c r="EM13" s="13"/>
      <c r="EN13" s="8"/>
      <c r="EO13" s="8"/>
      <c r="EP13" s="13"/>
      <c r="EQ13" s="13"/>
      <c r="ER13" s="8"/>
      <c r="ES13" s="8"/>
      <c r="ET13" s="13"/>
      <c r="EU13" s="13"/>
      <c r="EV13" s="8"/>
      <c r="EW13" s="8"/>
      <c r="EX13" s="13"/>
      <c r="EY13" s="13"/>
      <c r="EZ13" s="8"/>
      <c r="FA13" s="8"/>
      <c r="FB13" s="13"/>
      <c r="FC13" s="13"/>
      <c r="FD13" s="8"/>
      <c r="FE13" s="8"/>
      <c r="FF13" s="13"/>
      <c r="FG13" s="13"/>
      <c r="FH13" s="8"/>
      <c r="FI13" s="8"/>
      <c r="FJ13" s="13"/>
      <c r="FK13" s="13"/>
      <c r="FL13" s="8"/>
      <c r="FM13" s="8"/>
      <c r="FN13" s="13"/>
      <c r="FO13" s="13"/>
      <c r="FP13" s="8"/>
      <c r="FQ13" s="8"/>
      <c r="FR13" s="13"/>
      <c r="FS13" s="13"/>
      <c r="FT13" s="8"/>
      <c r="FU13" s="8"/>
      <c r="FV13" s="13"/>
      <c r="FW13" s="13"/>
      <c r="FX13" s="8"/>
      <c r="FY13" s="8"/>
      <c r="FZ13" s="13"/>
      <c r="GA13" s="13"/>
      <c r="GB13" s="8"/>
      <c r="GC13" s="8"/>
      <c r="GD13" s="13"/>
      <c r="GE13" s="13"/>
      <c r="GF13" s="8"/>
      <c r="GG13" s="8"/>
      <c r="GH13" s="13"/>
      <c r="GI13" s="13"/>
      <c r="GJ13" s="8"/>
      <c r="GK13" s="8"/>
      <c r="GL13" s="13"/>
      <c r="GM13" s="13"/>
      <c r="GN13" s="8"/>
      <c r="GO13" s="8"/>
      <c r="GP13" s="13"/>
      <c r="GQ13" s="13"/>
      <c r="GR13" s="8"/>
      <c r="GS13" s="8"/>
      <c r="GT13" s="13"/>
      <c r="GU13" s="13"/>
      <c r="GV13" s="8"/>
      <c r="GW13" s="8"/>
      <c r="GX13" s="13"/>
      <c r="GY13" s="13"/>
      <c r="GZ13" s="8"/>
      <c r="HA13" s="8"/>
      <c r="HB13" s="13"/>
      <c r="HC13" s="13"/>
      <c r="HD13" s="8"/>
      <c r="HE13" s="8"/>
      <c r="HF13" s="13"/>
      <c r="HG13" s="13"/>
      <c r="HH13" s="8"/>
      <c r="HI13" s="8"/>
      <c r="HJ13" s="13"/>
      <c r="HK13" s="13"/>
      <c r="HL13" s="8"/>
      <c r="HM13" s="8"/>
      <c r="HN13" s="13"/>
      <c r="HO13" s="13"/>
      <c r="HP13" s="8"/>
      <c r="HQ13" s="8"/>
      <c r="HR13" s="13"/>
      <c r="HS13" s="13"/>
    </row>
    <row r="14" spans="1:227" x14ac:dyDescent="0.2">
      <c r="A14" s="48"/>
      <c r="B14" s="49" t="s">
        <v>99</v>
      </c>
      <c r="C14" s="50"/>
      <c r="D14" s="51"/>
      <c r="E14" s="52"/>
      <c r="F14" s="52"/>
      <c r="G14" s="52"/>
    </row>
    <row r="15" spans="1:227" s="9" customFormat="1" ht="14.45" customHeight="1" x14ac:dyDescent="0.2">
      <c r="A15" s="122" t="s">
        <v>6</v>
      </c>
      <c r="B15" s="124" t="s">
        <v>89</v>
      </c>
      <c r="C15" s="126" t="s">
        <v>0</v>
      </c>
      <c r="D15" s="122" t="s">
        <v>43</v>
      </c>
      <c r="E15" s="118" t="s">
        <v>42</v>
      </c>
      <c r="F15" s="118"/>
      <c r="G15" s="118" t="s">
        <v>65</v>
      </c>
    </row>
    <row r="16" spans="1:227" s="9" customFormat="1" ht="15.75" customHeight="1" x14ac:dyDescent="0.2">
      <c r="A16" s="123"/>
      <c r="B16" s="125"/>
      <c r="C16" s="127"/>
      <c r="D16" s="123"/>
      <c r="E16" s="107" t="s">
        <v>1</v>
      </c>
      <c r="F16" s="107" t="s">
        <v>3</v>
      </c>
      <c r="G16" s="119"/>
    </row>
    <row r="17" spans="1:7" ht="18" x14ac:dyDescent="0.2">
      <c r="A17" s="40" t="s">
        <v>51</v>
      </c>
      <c r="B17" s="104" t="s">
        <v>101</v>
      </c>
      <c r="C17" s="42"/>
      <c r="D17" s="42"/>
      <c r="E17" s="41"/>
      <c r="F17" s="41"/>
      <c r="G17" s="41"/>
    </row>
    <row r="18" spans="1:7" x14ac:dyDescent="0.2">
      <c r="A18" s="91">
        <v>1</v>
      </c>
      <c r="B18" s="88" t="s">
        <v>68</v>
      </c>
      <c r="C18" s="89"/>
      <c r="D18" s="89"/>
      <c r="E18" s="90"/>
      <c r="F18" s="90"/>
      <c r="G18" s="90"/>
    </row>
    <row r="19" spans="1:7" x14ac:dyDescent="0.2">
      <c r="A19" s="44" t="s">
        <v>9</v>
      </c>
      <c r="B19" s="45" t="s">
        <v>69</v>
      </c>
      <c r="C19" s="87">
        <v>1</v>
      </c>
      <c r="D19" s="46" t="s">
        <v>7</v>
      </c>
      <c r="E19" s="111" t="s">
        <v>63</v>
      </c>
      <c r="F19" s="114">
        <v>0</v>
      </c>
      <c r="G19" s="47">
        <f>SUMPRODUCT(E19:F19)*C19</f>
        <v>0</v>
      </c>
    </row>
    <row r="20" spans="1:7" x14ac:dyDescent="0.2">
      <c r="A20" s="44"/>
      <c r="B20" s="92" t="s">
        <v>56</v>
      </c>
      <c r="C20" s="87"/>
      <c r="D20" s="46"/>
      <c r="E20" s="93">
        <f>SUMPRODUCT(E18:E19,$C18:$C19)</f>
        <v>0</v>
      </c>
      <c r="F20" s="93">
        <f>SUMPRODUCT(F19:F19,$C19:$C19)</f>
        <v>0</v>
      </c>
      <c r="G20" s="93">
        <f>SUM(G19:G19)</f>
        <v>0</v>
      </c>
    </row>
    <row r="21" spans="1:7" x14ac:dyDescent="0.2">
      <c r="A21" s="91">
        <v>2</v>
      </c>
      <c r="B21" s="88" t="s">
        <v>52</v>
      </c>
      <c r="C21" s="89"/>
      <c r="D21" s="89"/>
      <c r="E21" s="90"/>
      <c r="F21" s="90"/>
      <c r="G21" s="90"/>
    </row>
    <row r="22" spans="1:7" ht="25.5" x14ac:dyDescent="0.2">
      <c r="A22" s="44" t="s">
        <v>44</v>
      </c>
      <c r="B22" s="45" t="s">
        <v>53</v>
      </c>
      <c r="C22" s="87">
        <f>7+16+9-5</f>
        <v>27</v>
      </c>
      <c r="D22" s="46" t="s">
        <v>7</v>
      </c>
      <c r="E22" s="114">
        <v>0</v>
      </c>
      <c r="F22" s="114">
        <v>0</v>
      </c>
      <c r="G22" s="47">
        <f>SUMPRODUCT(E22:F22)*C22</f>
        <v>0</v>
      </c>
    </row>
    <row r="23" spans="1:7" ht="25.5" x14ac:dyDescent="0.2">
      <c r="A23" s="44" t="s">
        <v>45</v>
      </c>
      <c r="B23" s="45" t="s">
        <v>106</v>
      </c>
      <c r="C23" s="87">
        <f>0+3+0</f>
        <v>3</v>
      </c>
      <c r="D23" s="46" t="s">
        <v>7</v>
      </c>
      <c r="E23" s="111" t="s">
        <v>63</v>
      </c>
      <c r="F23" s="114">
        <v>0</v>
      </c>
      <c r="G23" s="47">
        <f>SUMPRODUCT(E23:F23)*C23</f>
        <v>0</v>
      </c>
    </row>
    <row r="24" spans="1:7" ht="25.5" x14ac:dyDescent="0.2">
      <c r="A24" s="44" t="s">
        <v>46</v>
      </c>
      <c r="B24" s="45" t="s">
        <v>149</v>
      </c>
      <c r="C24" s="87">
        <v>8</v>
      </c>
      <c r="D24" s="46" t="s">
        <v>7</v>
      </c>
      <c r="E24" s="111" t="s">
        <v>63</v>
      </c>
      <c r="F24" s="114">
        <v>0</v>
      </c>
      <c r="G24" s="47">
        <f>SUMPRODUCT(E24:F24)*C24</f>
        <v>0</v>
      </c>
    </row>
    <row r="25" spans="1:7" x14ac:dyDescent="0.2">
      <c r="A25" s="44" t="s">
        <v>131</v>
      </c>
      <c r="B25" s="45" t="s">
        <v>70</v>
      </c>
      <c r="C25" s="87">
        <f>2+0+2</f>
        <v>4</v>
      </c>
      <c r="D25" s="46" t="s">
        <v>7</v>
      </c>
      <c r="E25" s="114">
        <v>0</v>
      </c>
      <c r="F25" s="114">
        <v>0</v>
      </c>
      <c r="G25" s="47">
        <f>SUMPRODUCT(E25:F25)*C25</f>
        <v>0</v>
      </c>
    </row>
    <row r="26" spans="1:7" x14ac:dyDescent="0.2">
      <c r="A26" s="44" t="s">
        <v>150</v>
      </c>
      <c r="B26" s="45" t="s">
        <v>142</v>
      </c>
      <c r="C26" s="87">
        <f>0+6+4</f>
        <v>10</v>
      </c>
      <c r="D26" s="46" t="s">
        <v>7</v>
      </c>
      <c r="E26" s="114">
        <v>0</v>
      </c>
      <c r="F26" s="114">
        <v>0</v>
      </c>
      <c r="G26" s="47">
        <f>SUMPRODUCT(E26:F26)*C26</f>
        <v>0</v>
      </c>
    </row>
    <row r="27" spans="1:7" x14ac:dyDescent="0.2">
      <c r="A27" s="44"/>
      <c r="B27" s="92" t="s">
        <v>57</v>
      </c>
      <c r="C27" s="87"/>
      <c r="D27" s="46"/>
      <c r="E27" s="93">
        <f>SUMPRODUCT(E22:E26,$C22:$C26)</f>
        <v>0</v>
      </c>
      <c r="F27" s="93">
        <f>SUMPRODUCT(F22:F26,$C22:$C26)</f>
        <v>0</v>
      </c>
      <c r="G27" s="93">
        <f>SUM(G22:G26)</f>
        <v>0</v>
      </c>
    </row>
    <row r="28" spans="1:7" x14ac:dyDescent="0.2">
      <c r="A28" s="91">
        <v>3</v>
      </c>
      <c r="B28" s="88" t="s">
        <v>112</v>
      </c>
      <c r="C28" s="87"/>
      <c r="D28" s="46"/>
      <c r="E28" s="47"/>
      <c r="F28" s="47"/>
      <c r="G28" s="47"/>
    </row>
    <row r="29" spans="1:7" x14ac:dyDescent="0.2">
      <c r="A29" s="44" t="s">
        <v>109</v>
      </c>
      <c r="B29" s="45" t="s">
        <v>110</v>
      </c>
      <c r="C29" s="87">
        <f>0+2</f>
        <v>2</v>
      </c>
      <c r="D29" s="46" t="s">
        <v>71</v>
      </c>
      <c r="E29" s="115">
        <v>0</v>
      </c>
      <c r="F29" s="115">
        <v>0</v>
      </c>
      <c r="G29" s="47">
        <f t="shared" ref="G29" si="0">SUMPRODUCT(E29:F29)*C29</f>
        <v>0</v>
      </c>
    </row>
    <row r="30" spans="1:7" ht="25.5" x14ac:dyDescent="0.2">
      <c r="A30" s="44" t="s">
        <v>47</v>
      </c>
      <c r="B30" s="45" t="s">
        <v>108</v>
      </c>
      <c r="C30" s="87">
        <f>11+35+26</f>
        <v>72</v>
      </c>
      <c r="D30" s="46" t="s">
        <v>71</v>
      </c>
      <c r="E30" s="115">
        <v>0</v>
      </c>
      <c r="F30" s="115">
        <v>0</v>
      </c>
      <c r="G30" s="47">
        <f t="shared" ref="G30:G47" si="1">SUMPRODUCT(E30:F30)*C30</f>
        <v>0</v>
      </c>
    </row>
    <row r="31" spans="1:7" ht="25.5" x14ac:dyDescent="0.2">
      <c r="A31" s="44" t="s">
        <v>48</v>
      </c>
      <c r="B31" s="45" t="s">
        <v>113</v>
      </c>
      <c r="C31" s="87">
        <f>13+13+13</f>
        <v>39</v>
      </c>
      <c r="D31" s="46" t="s">
        <v>71</v>
      </c>
      <c r="E31" s="115">
        <v>0</v>
      </c>
      <c r="F31" s="115">
        <v>0</v>
      </c>
      <c r="G31" s="47">
        <f t="shared" ref="G31" si="2">SUMPRODUCT(E31:F31)*C31</f>
        <v>0</v>
      </c>
    </row>
    <row r="32" spans="1:7" ht="25.5" x14ac:dyDescent="0.2">
      <c r="A32" s="44" t="s">
        <v>73</v>
      </c>
      <c r="B32" s="94" t="s">
        <v>72</v>
      </c>
      <c r="C32" s="87">
        <f>1+0+2</f>
        <v>3</v>
      </c>
      <c r="D32" s="96" t="s">
        <v>71</v>
      </c>
      <c r="E32" s="115">
        <v>0</v>
      </c>
      <c r="F32" s="115">
        <v>0</v>
      </c>
      <c r="G32" s="47">
        <f t="shared" si="1"/>
        <v>0</v>
      </c>
    </row>
    <row r="33" spans="1:7" ht="25.5" x14ac:dyDescent="0.2">
      <c r="A33" s="44" t="s">
        <v>74</v>
      </c>
      <c r="B33" s="94" t="s">
        <v>126</v>
      </c>
      <c r="C33" s="87">
        <f>1+3+2</f>
        <v>6</v>
      </c>
      <c r="D33" s="46" t="s">
        <v>71</v>
      </c>
      <c r="E33" s="115">
        <v>0</v>
      </c>
      <c r="F33" s="115">
        <v>0</v>
      </c>
      <c r="G33" s="47">
        <f t="shared" si="1"/>
        <v>0</v>
      </c>
    </row>
    <row r="34" spans="1:7" ht="25.5" x14ac:dyDescent="0.2">
      <c r="A34" s="44" t="s">
        <v>75</v>
      </c>
      <c r="B34" s="45" t="s">
        <v>128</v>
      </c>
      <c r="C34" s="87">
        <f>1+3+4</f>
        <v>8</v>
      </c>
      <c r="D34" s="46" t="s">
        <v>71</v>
      </c>
      <c r="E34" s="115">
        <v>0</v>
      </c>
      <c r="F34" s="115">
        <v>0</v>
      </c>
      <c r="G34" s="47">
        <f t="shared" si="1"/>
        <v>0</v>
      </c>
    </row>
    <row r="35" spans="1:7" ht="25.5" x14ac:dyDescent="0.2">
      <c r="A35" s="44" t="s">
        <v>76</v>
      </c>
      <c r="B35" s="94" t="s">
        <v>111</v>
      </c>
      <c r="C35" s="87">
        <f>0+4+0</f>
        <v>4</v>
      </c>
      <c r="D35" s="96" t="s">
        <v>71</v>
      </c>
      <c r="E35" s="115">
        <v>0</v>
      </c>
      <c r="F35" s="115">
        <v>0</v>
      </c>
      <c r="G35" s="47">
        <f t="shared" si="1"/>
        <v>0</v>
      </c>
    </row>
    <row r="36" spans="1:7" ht="25.5" x14ac:dyDescent="0.2">
      <c r="A36" s="44" t="s">
        <v>77</v>
      </c>
      <c r="B36" s="94" t="s">
        <v>123</v>
      </c>
      <c r="C36" s="87">
        <f>9+11+17</f>
        <v>37</v>
      </c>
      <c r="D36" s="96" t="s">
        <v>71</v>
      </c>
      <c r="E36" s="115">
        <v>0</v>
      </c>
      <c r="F36" s="115">
        <v>0</v>
      </c>
      <c r="G36" s="47">
        <f t="shared" ref="G36" si="3">SUMPRODUCT(E36:F36)*C36</f>
        <v>0</v>
      </c>
    </row>
    <row r="37" spans="1:7" ht="25.5" x14ac:dyDescent="0.2">
      <c r="A37" s="44" t="s">
        <v>78</v>
      </c>
      <c r="B37" s="45" t="s">
        <v>127</v>
      </c>
      <c r="C37" s="87">
        <v>1</v>
      </c>
      <c r="D37" s="46" t="s">
        <v>71</v>
      </c>
      <c r="E37" s="115">
        <v>0</v>
      </c>
      <c r="F37" s="115">
        <v>0</v>
      </c>
      <c r="G37" s="47">
        <f t="shared" ref="G37" si="4">SUMPRODUCT(E37:F37)*C37</f>
        <v>0</v>
      </c>
    </row>
    <row r="38" spans="1:7" ht="25.5" x14ac:dyDescent="0.2">
      <c r="A38" s="44" t="s">
        <v>79</v>
      </c>
      <c r="B38" s="94" t="s">
        <v>125</v>
      </c>
      <c r="C38" s="87">
        <f>7+4+2</f>
        <v>13</v>
      </c>
      <c r="D38" s="96" t="s">
        <v>71</v>
      </c>
      <c r="E38" s="115">
        <v>0</v>
      </c>
      <c r="F38" s="115">
        <v>0</v>
      </c>
      <c r="G38" s="47">
        <f>SUMPRODUCT(E38:F38)*C38</f>
        <v>0</v>
      </c>
    </row>
    <row r="39" spans="1:7" ht="25.5" x14ac:dyDescent="0.2">
      <c r="A39" s="44" t="s">
        <v>80</v>
      </c>
      <c r="B39" s="45" t="s">
        <v>124</v>
      </c>
      <c r="C39" s="87">
        <f>5+11+9</f>
        <v>25</v>
      </c>
      <c r="D39" s="46" t="s">
        <v>71</v>
      </c>
      <c r="E39" s="115">
        <v>0</v>
      </c>
      <c r="F39" s="115">
        <v>0</v>
      </c>
      <c r="G39" s="47">
        <f>SUMPRODUCT(E39:F39)*C39</f>
        <v>0</v>
      </c>
    </row>
    <row r="40" spans="1:7" x14ac:dyDescent="0.2">
      <c r="A40" s="44" t="s">
        <v>81</v>
      </c>
      <c r="B40" s="98" t="s">
        <v>120</v>
      </c>
      <c r="C40" s="87">
        <f>3+5+4</f>
        <v>12</v>
      </c>
      <c r="D40" s="96" t="s">
        <v>71</v>
      </c>
      <c r="E40" s="115">
        <v>0</v>
      </c>
      <c r="F40" s="115">
        <v>0</v>
      </c>
      <c r="G40" s="47">
        <f t="shared" si="1"/>
        <v>0</v>
      </c>
    </row>
    <row r="41" spans="1:7" x14ac:dyDescent="0.2">
      <c r="A41" s="44" t="s">
        <v>92</v>
      </c>
      <c r="B41" s="45" t="s">
        <v>115</v>
      </c>
      <c r="C41" s="87">
        <f>3+5+4</f>
        <v>12</v>
      </c>
      <c r="D41" s="96" t="s">
        <v>71</v>
      </c>
      <c r="E41" s="115">
        <v>0</v>
      </c>
      <c r="F41" s="115">
        <v>0</v>
      </c>
      <c r="G41" s="47">
        <f t="shared" si="1"/>
        <v>0</v>
      </c>
    </row>
    <row r="42" spans="1:7" x14ac:dyDescent="0.2">
      <c r="A42" s="44" t="s">
        <v>93</v>
      </c>
      <c r="B42" s="45" t="s">
        <v>114</v>
      </c>
      <c r="C42" s="87">
        <v>1</v>
      </c>
      <c r="D42" s="46" t="s">
        <v>71</v>
      </c>
      <c r="E42" s="115">
        <v>0</v>
      </c>
      <c r="F42" s="115">
        <v>0</v>
      </c>
      <c r="G42" s="47">
        <f t="shared" si="1"/>
        <v>0</v>
      </c>
    </row>
    <row r="43" spans="1:7" x14ac:dyDescent="0.2">
      <c r="A43" s="44" t="s">
        <v>116</v>
      </c>
      <c r="B43" s="45" t="s">
        <v>121</v>
      </c>
      <c r="C43" s="87">
        <v>0</v>
      </c>
      <c r="D43" s="46" t="s">
        <v>71</v>
      </c>
      <c r="E43" s="115">
        <v>0</v>
      </c>
      <c r="F43" s="115">
        <v>0</v>
      </c>
      <c r="G43" s="47">
        <f t="shared" si="1"/>
        <v>0</v>
      </c>
    </row>
    <row r="44" spans="1:7" x14ac:dyDescent="0.2">
      <c r="A44" s="44" t="s">
        <v>117</v>
      </c>
      <c r="B44" s="45" t="s">
        <v>122</v>
      </c>
      <c r="C44" s="87">
        <f>9+16+11</f>
        <v>36</v>
      </c>
      <c r="D44" s="46" t="s">
        <v>71</v>
      </c>
      <c r="E44" s="115">
        <v>0</v>
      </c>
      <c r="F44" s="115">
        <v>0</v>
      </c>
      <c r="G44" s="47">
        <f t="shared" si="1"/>
        <v>0</v>
      </c>
    </row>
    <row r="45" spans="1:7" ht="25.5" x14ac:dyDescent="0.2">
      <c r="A45" s="44" t="s">
        <v>118</v>
      </c>
      <c r="B45" s="45" t="s">
        <v>146</v>
      </c>
      <c r="C45" s="87">
        <v>3</v>
      </c>
      <c r="D45" s="46" t="s">
        <v>71</v>
      </c>
      <c r="E45" s="115">
        <v>0</v>
      </c>
      <c r="F45" s="115">
        <v>0</v>
      </c>
      <c r="G45" s="47">
        <f t="shared" ref="G45" si="5">SUMPRODUCT(E45:F45)*C45</f>
        <v>0</v>
      </c>
    </row>
    <row r="46" spans="1:7" x14ac:dyDescent="0.2">
      <c r="A46" s="44" t="s">
        <v>119</v>
      </c>
      <c r="B46" s="45" t="s">
        <v>144</v>
      </c>
      <c r="C46" s="87">
        <f>1+0+2</f>
        <v>3</v>
      </c>
      <c r="D46" s="46" t="s">
        <v>71</v>
      </c>
      <c r="E46" s="115">
        <v>0</v>
      </c>
      <c r="F46" s="115">
        <v>0</v>
      </c>
      <c r="G46" s="47">
        <f t="shared" ref="G46" si="6">SUMPRODUCT(E46:F46)*C46</f>
        <v>0</v>
      </c>
    </row>
    <row r="47" spans="1:7" x14ac:dyDescent="0.2">
      <c r="A47" s="44" t="s">
        <v>145</v>
      </c>
      <c r="B47" s="45" t="s">
        <v>90</v>
      </c>
      <c r="C47" s="87">
        <v>1</v>
      </c>
      <c r="D47" s="96" t="s">
        <v>91</v>
      </c>
      <c r="E47" s="115">
        <v>0</v>
      </c>
      <c r="F47" s="115">
        <v>0</v>
      </c>
      <c r="G47" s="47">
        <f t="shared" si="1"/>
        <v>0</v>
      </c>
    </row>
    <row r="48" spans="1:7" x14ac:dyDescent="0.2">
      <c r="A48" s="44"/>
      <c r="B48" s="92" t="s">
        <v>58</v>
      </c>
      <c r="C48" s="87"/>
      <c r="D48" s="46"/>
      <c r="E48" s="93">
        <f>SUMPRODUCT(E29:E47,$C29:$C47)</f>
        <v>0</v>
      </c>
      <c r="F48" s="93">
        <f>SUMPRODUCT(F29:F47,$C29:$C47)</f>
        <v>0</v>
      </c>
      <c r="G48" s="93">
        <f>SUM(G29:G47)</f>
        <v>0</v>
      </c>
    </row>
    <row r="49" spans="1:7" x14ac:dyDescent="0.2">
      <c r="A49" s="91">
        <v>4</v>
      </c>
      <c r="B49" s="88" t="s">
        <v>54</v>
      </c>
      <c r="C49" s="89"/>
      <c r="D49" s="89"/>
      <c r="E49" s="90"/>
      <c r="F49" s="90"/>
      <c r="G49" s="90"/>
    </row>
    <row r="50" spans="1:7" ht="38.25" x14ac:dyDescent="0.2">
      <c r="A50" s="44" t="s">
        <v>49</v>
      </c>
      <c r="B50" s="45" t="s">
        <v>132</v>
      </c>
      <c r="C50" s="87">
        <f>16+48+41-14</f>
        <v>91</v>
      </c>
      <c r="D50" s="46" t="s">
        <v>71</v>
      </c>
      <c r="E50" s="115">
        <v>0</v>
      </c>
      <c r="F50" s="115">
        <v>0</v>
      </c>
      <c r="G50" s="47">
        <f t="shared" ref="G50:G51" si="7">SUMPRODUCT(E50:F50)*C50</f>
        <v>0</v>
      </c>
    </row>
    <row r="51" spans="1:7" ht="38.25" x14ac:dyDescent="0.2">
      <c r="A51" s="44" t="s">
        <v>50</v>
      </c>
      <c r="B51" s="45" t="s">
        <v>133</v>
      </c>
      <c r="C51" s="87">
        <f>7+0</f>
        <v>7</v>
      </c>
      <c r="D51" s="46" t="s">
        <v>71</v>
      </c>
      <c r="E51" s="115">
        <v>0</v>
      </c>
      <c r="F51" s="115">
        <v>0</v>
      </c>
      <c r="G51" s="47">
        <f t="shared" si="7"/>
        <v>0</v>
      </c>
    </row>
    <row r="52" spans="1:7" ht="38.25" x14ac:dyDescent="0.2">
      <c r="A52" s="44" t="s">
        <v>55</v>
      </c>
      <c r="B52" s="45" t="s">
        <v>129</v>
      </c>
      <c r="C52" s="87">
        <v>98</v>
      </c>
      <c r="D52" s="46" t="s">
        <v>71</v>
      </c>
      <c r="E52" s="115">
        <v>0</v>
      </c>
      <c r="F52" s="115">
        <v>0</v>
      </c>
      <c r="G52" s="47">
        <f t="shared" ref="G52" si="8">SUMPRODUCT(E52:F52)*C52</f>
        <v>0</v>
      </c>
    </row>
    <row r="53" spans="1:7" x14ac:dyDescent="0.2">
      <c r="A53" s="44"/>
      <c r="B53" s="92" t="s">
        <v>59</v>
      </c>
      <c r="C53" s="87"/>
      <c r="D53" s="46"/>
      <c r="E53" s="93">
        <f>SUMPRODUCT(E50:E52,$C50:$C52)</f>
        <v>0</v>
      </c>
      <c r="F53" s="93">
        <f>SUMPRODUCT(F50:F52,$C50:$C52)</f>
        <v>0</v>
      </c>
      <c r="G53" s="93">
        <f>SUM(G50:G52)</f>
        <v>0</v>
      </c>
    </row>
    <row r="54" spans="1:7" x14ac:dyDescent="0.2">
      <c r="A54" s="91">
        <v>5</v>
      </c>
      <c r="B54" s="88" t="s">
        <v>140</v>
      </c>
      <c r="C54" s="87"/>
      <c r="D54" s="46"/>
      <c r="E54" s="47"/>
      <c r="F54" s="47"/>
      <c r="G54" s="47"/>
    </row>
    <row r="55" spans="1:7" ht="76.5" x14ac:dyDescent="0.2">
      <c r="A55" s="44" t="s">
        <v>19</v>
      </c>
      <c r="B55" s="45" t="s">
        <v>143</v>
      </c>
      <c r="C55" s="87">
        <v>1</v>
      </c>
      <c r="D55" s="46" t="s">
        <v>71</v>
      </c>
      <c r="E55" s="112" t="s">
        <v>63</v>
      </c>
      <c r="F55" s="115">
        <v>0</v>
      </c>
      <c r="G55" s="47">
        <f t="shared" ref="G55:G65" si="9">SUMPRODUCT(E55:F55)*C55</f>
        <v>0</v>
      </c>
    </row>
    <row r="56" spans="1:7" ht="38.25" x14ac:dyDescent="0.2">
      <c r="A56" s="44" t="s">
        <v>21</v>
      </c>
      <c r="B56" s="45" t="s">
        <v>82</v>
      </c>
      <c r="C56" s="87">
        <f>3+5+4-5-1</f>
        <v>6</v>
      </c>
      <c r="D56" s="46" t="s">
        <v>71</v>
      </c>
      <c r="E56" s="115">
        <v>0</v>
      </c>
      <c r="F56" s="115">
        <v>0</v>
      </c>
      <c r="G56" s="47">
        <f t="shared" si="9"/>
        <v>0</v>
      </c>
    </row>
    <row r="57" spans="1:7" ht="51" x14ac:dyDescent="0.2">
      <c r="A57" s="44" t="s">
        <v>23</v>
      </c>
      <c r="B57" s="45" t="s">
        <v>136</v>
      </c>
      <c r="C57" s="87">
        <v>5</v>
      </c>
      <c r="D57" s="46" t="s">
        <v>71</v>
      </c>
      <c r="E57" s="112" t="s">
        <v>63</v>
      </c>
      <c r="F57" s="115">
        <v>0</v>
      </c>
      <c r="G57" s="47">
        <f t="shared" si="9"/>
        <v>0</v>
      </c>
    </row>
    <row r="58" spans="1:7" ht="25.5" x14ac:dyDescent="0.2">
      <c r="A58" s="44" t="s">
        <v>25</v>
      </c>
      <c r="B58" s="45" t="s">
        <v>138</v>
      </c>
      <c r="C58" s="87">
        <v>1</v>
      </c>
      <c r="D58" s="46" t="s">
        <v>71</v>
      </c>
      <c r="E58" s="115">
        <v>0</v>
      </c>
      <c r="F58" s="115">
        <v>0</v>
      </c>
      <c r="G58" s="47">
        <f t="shared" si="9"/>
        <v>0</v>
      </c>
    </row>
    <row r="59" spans="1:7" ht="25.5" x14ac:dyDescent="0.2">
      <c r="A59" s="44" t="s">
        <v>84</v>
      </c>
      <c r="B59" s="94" t="s">
        <v>83</v>
      </c>
      <c r="C59" s="95">
        <f>3+4</f>
        <v>7</v>
      </c>
      <c r="D59" s="96" t="s">
        <v>71</v>
      </c>
      <c r="E59" s="115">
        <v>0</v>
      </c>
      <c r="F59" s="115">
        <v>0</v>
      </c>
      <c r="G59" s="97">
        <f t="shared" si="9"/>
        <v>0</v>
      </c>
    </row>
    <row r="60" spans="1:7" ht="25.5" x14ac:dyDescent="0.2">
      <c r="A60" s="44" t="s">
        <v>85</v>
      </c>
      <c r="B60" s="94" t="s">
        <v>137</v>
      </c>
      <c r="C60" s="95">
        <v>5</v>
      </c>
      <c r="D60" s="96" t="s">
        <v>71</v>
      </c>
      <c r="E60" s="112" t="s">
        <v>63</v>
      </c>
      <c r="F60" s="115">
        <v>0</v>
      </c>
      <c r="G60" s="97">
        <f t="shared" ref="G60" si="10">SUMPRODUCT(E60:F60)*C60</f>
        <v>0</v>
      </c>
    </row>
    <row r="61" spans="1:7" ht="51" x14ac:dyDescent="0.2">
      <c r="A61" s="44" t="s">
        <v>86</v>
      </c>
      <c r="B61" s="45" t="s">
        <v>94</v>
      </c>
      <c r="C61" s="87">
        <f>11+44+27-37</f>
        <v>45</v>
      </c>
      <c r="D61" s="46" t="s">
        <v>71</v>
      </c>
      <c r="E61" s="115">
        <v>0</v>
      </c>
      <c r="F61" s="115">
        <v>0</v>
      </c>
      <c r="G61" s="47">
        <f t="shared" si="9"/>
        <v>0</v>
      </c>
    </row>
    <row r="62" spans="1:7" ht="63.75" x14ac:dyDescent="0.2">
      <c r="A62" s="44" t="s">
        <v>87</v>
      </c>
      <c r="B62" s="45" t="s">
        <v>130</v>
      </c>
      <c r="C62" s="87">
        <f>27+5+10</f>
        <v>42</v>
      </c>
      <c r="D62" s="46" t="s">
        <v>71</v>
      </c>
      <c r="E62" s="115">
        <v>0</v>
      </c>
      <c r="F62" s="115">
        <v>0</v>
      </c>
      <c r="G62" s="47">
        <f t="shared" si="9"/>
        <v>0</v>
      </c>
    </row>
    <row r="63" spans="1:7" x14ac:dyDescent="0.2">
      <c r="A63" s="44" t="s">
        <v>134</v>
      </c>
      <c r="B63" s="45" t="s">
        <v>147</v>
      </c>
      <c r="C63" s="87">
        <v>1</v>
      </c>
      <c r="D63" s="46" t="s">
        <v>71</v>
      </c>
      <c r="E63" s="115">
        <v>0</v>
      </c>
      <c r="F63" s="115">
        <v>0</v>
      </c>
      <c r="G63" s="47">
        <f t="shared" si="9"/>
        <v>0</v>
      </c>
    </row>
    <row r="64" spans="1:7" x14ac:dyDescent="0.2">
      <c r="A64" s="44" t="s">
        <v>135</v>
      </c>
      <c r="B64" s="45" t="s">
        <v>148</v>
      </c>
      <c r="C64" s="87">
        <v>3</v>
      </c>
      <c r="D64" s="46" t="s">
        <v>71</v>
      </c>
      <c r="E64" s="115">
        <v>0</v>
      </c>
      <c r="F64" s="115">
        <v>0</v>
      </c>
      <c r="G64" s="47">
        <f t="shared" si="9"/>
        <v>0</v>
      </c>
    </row>
    <row r="65" spans="1:7" ht="89.25" x14ac:dyDescent="0.2">
      <c r="A65" s="44" t="s">
        <v>139</v>
      </c>
      <c r="B65" s="45" t="s">
        <v>141</v>
      </c>
      <c r="C65" s="87">
        <v>106</v>
      </c>
      <c r="D65" s="46" t="s">
        <v>71</v>
      </c>
      <c r="E65" s="115">
        <v>0</v>
      </c>
      <c r="F65" s="115">
        <v>0</v>
      </c>
      <c r="G65" s="47">
        <f t="shared" si="9"/>
        <v>0</v>
      </c>
    </row>
    <row r="66" spans="1:7" x14ac:dyDescent="0.2">
      <c r="A66" s="44"/>
      <c r="B66" s="92" t="s">
        <v>60</v>
      </c>
      <c r="C66" s="87"/>
      <c r="D66" s="46"/>
      <c r="E66" s="93">
        <f>SUMPRODUCT(E55:E65,$C55:$C65)</f>
        <v>0</v>
      </c>
      <c r="F66" s="93">
        <f>SUMPRODUCT(F55:F65,$C55:$C65)</f>
        <v>0</v>
      </c>
      <c r="G66" s="93">
        <f>SUM(G55:G65)</f>
        <v>0</v>
      </c>
    </row>
    <row r="67" spans="1:7" x14ac:dyDescent="0.2">
      <c r="A67" s="91">
        <v>6</v>
      </c>
      <c r="B67" s="88" t="s">
        <v>88</v>
      </c>
      <c r="C67" s="87"/>
      <c r="D67" s="46"/>
      <c r="E67" s="47"/>
      <c r="F67" s="47"/>
      <c r="G67" s="47"/>
    </row>
    <row r="68" spans="1:7" x14ac:dyDescent="0.2">
      <c r="A68" s="106" t="s">
        <v>154</v>
      </c>
      <c r="B68" s="45" t="s">
        <v>151</v>
      </c>
      <c r="C68" s="87">
        <v>1</v>
      </c>
      <c r="D68" s="46" t="s">
        <v>71</v>
      </c>
      <c r="E68" s="112" t="s">
        <v>63</v>
      </c>
      <c r="F68" s="115">
        <v>0</v>
      </c>
      <c r="G68" s="47">
        <f>SUMPRODUCT(E68:F68)*C68</f>
        <v>0</v>
      </c>
    </row>
    <row r="69" spans="1:7" x14ac:dyDescent="0.2">
      <c r="A69" s="106" t="s">
        <v>155</v>
      </c>
      <c r="B69" s="45" t="s">
        <v>96</v>
      </c>
      <c r="C69" s="87">
        <v>3</v>
      </c>
      <c r="D69" s="46" t="s">
        <v>95</v>
      </c>
      <c r="E69" s="112" t="s">
        <v>63</v>
      </c>
      <c r="F69" s="115">
        <v>0</v>
      </c>
      <c r="G69" s="47">
        <f>SUMPRODUCT(E69:F69)*C69</f>
        <v>0</v>
      </c>
    </row>
    <row r="70" spans="1:7" x14ac:dyDescent="0.2">
      <c r="A70" s="106" t="s">
        <v>156</v>
      </c>
      <c r="B70" s="45" t="s">
        <v>107</v>
      </c>
      <c r="C70" s="87">
        <v>1</v>
      </c>
      <c r="D70" s="46" t="s">
        <v>71</v>
      </c>
      <c r="E70" s="112" t="s">
        <v>63</v>
      </c>
      <c r="F70" s="115">
        <v>0</v>
      </c>
      <c r="G70" s="47">
        <f>SUMPRODUCT(E70:F70)*C70</f>
        <v>0</v>
      </c>
    </row>
    <row r="71" spans="1:7" ht="38.25" x14ac:dyDescent="0.2">
      <c r="A71" s="106" t="s">
        <v>157</v>
      </c>
      <c r="B71" s="45" t="s">
        <v>105</v>
      </c>
      <c r="C71" s="87">
        <v>1</v>
      </c>
      <c r="D71" s="46" t="s">
        <v>71</v>
      </c>
      <c r="E71" s="112" t="s">
        <v>63</v>
      </c>
      <c r="F71" s="115">
        <v>0</v>
      </c>
      <c r="G71" s="47">
        <f>SUMPRODUCT(E71:F71)*C71</f>
        <v>0</v>
      </c>
    </row>
    <row r="72" spans="1:7" x14ac:dyDescent="0.2">
      <c r="A72" s="44"/>
      <c r="B72" s="92" t="s">
        <v>158</v>
      </c>
      <c r="C72" s="87"/>
      <c r="D72" s="46"/>
      <c r="E72" s="93">
        <f>SUMPRODUCT(E68:E71,$C68:$C71)</f>
        <v>0</v>
      </c>
      <c r="F72" s="93">
        <f>SUMPRODUCT(F68:F71,$C68:$C71)</f>
        <v>0</v>
      </c>
      <c r="G72" s="93">
        <f>SUM(G68:G71)</f>
        <v>0</v>
      </c>
    </row>
    <row r="73" spans="1:7" ht="15.75" thickBot="1" x14ac:dyDescent="0.25">
      <c r="A73" s="102"/>
      <c r="B73" s="102"/>
      <c r="C73" s="103"/>
      <c r="D73" s="89"/>
      <c r="E73" s="15"/>
      <c r="F73" s="15"/>
      <c r="G73" s="15"/>
    </row>
    <row r="74" spans="1:7" s="14" customFormat="1" ht="13.5" thickBot="1" x14ac:dyDescent="0.25">
      <c r="A74" s="86"/>
      <c r="B74" s="116" t="s">
        <v>103</v>
      </c>
      <c r="C74" s="116"/>
      <c r="D74" s="116"/>
      <c r="E74" s="43">
        <f>E20+E27+E48+E53+E66+E72</f>
        <v>0</v>
      </c>
      <c r="F74" s="43">
        <f>F20+F27+F48+F53+F66+F72</f>
        <v>0</v>
      </c>
      <c r="G74" s="43">
        <f>G20+G27+G48+G53+G66+G72</f>
        <v>0</v>
      </c>
    </row>
    <row r="75" spans="1:7" s="14" customFormat="1" ht="13.5" thickBot="1" x14ac:dyDescent="0.25">
      <c r="A75" s="84"/>
      <c r="B75" s="117" t="s">
        <v>104</v>
      </c>
      <c r="C75" s="117"/>
      <c r="D75" s="117"/>
      <c r="E75" s="85">
        <f>TRUNC(E74*(1+$G$3),2)</f>
        <v>0</v>
      </c>
      <c r="F75" s="85">
        <f>TRUNC(F74*(1+$G$3),2)</f>
        <v>0</v>
      </c>
      <c r="G75" s="85">
        <f>TRUNC(G74*(1+$G$3),2)</f>
        <v>0</v>
      </c>
    </row>
  </sheetData>
  <sheetProtection algorithmName="SHA-512" hashValue="iEC2WKEo4UftHd5iYIzJm5/caHL59L5CFtIP+4xUgK8LLgPMMofAjWJF/hcL3psXd9fflBxzf9a+6xnJ3wFekA==" saltValue="0/Crve+g9bgmBmGHQhtNtA==" spinCount="100000" sheet="1" selectLockedCells="1"/>
  <mergeCells count="17">
    <mergeCell ref="A1:G2"/>
    <mergeCell ref="E3:F3"/>
    <mergeCell ref="E4:F4"/>
    <mergeCell ref="E5:F5"/>
    <mergeCell ref="A9:G9"/>
    <mergeCell ref="B74:D74"/>
    <mergeCell ref="B75:D75"/>
    <mergeCell ref="G15:G16"/>
    <mergeCell ref="A10:G10"/>
    <mergeCell ref="D11:E11"/>
    <mergeCell ref="A15:A16"/>
    <mergeCell ref="B15:B16"/>
    <mergeCell ref="C15:C16"/>
    <mergeCell ref="D15:D16"/>
    <mergeCell ref="E15:F15"/>
    <mergeCell ref="D12:E12"/>
    <mergeCell ref="A13:G13"/>
  </mergeCells>
  <conditionalFormatting sqref="B17 B21 B70:B71 B50:B52 B55:B56 B59:B62 B65 B29:B39 B42:B46">
    <cfRule type="containsText" dxfId="17" priority="1182" stopIfTrue="1" operator="containsText" text="x,xx">
      <formula>NOT(ISERROR(SEARCH("x,xx",B17)))</formula>
    </cfRule>
  </conditionalFormatting>
  <conditionalFormatting sqref="B14">
    <cfRule type="containsText" dxfId="16" priority="1181" stopIfTrue="1" operator="containsText" text="x,xx">
      <formula>NOT(ISERROR(SEARCH("x,xx",B14)))</formula>
    </cfRule>
  </conditionalFormatting>
  <conditionalFormatting sqref="F14:G14">
    <cfRule type="containsText" dxfId="15" priority="1180" stopIfTrue="1" operator="containsText" text="x,xx">
      <formula>NOT(ISERROR(SEARCH("x,xx",F14)))</formula>
    </cfRule>
  </conditionalFormatting>
  <conditionalFormatting sqref="B74">
    <cfRule type="containsText" dxfId="14" priority="1179" stopIfTrue="1" operator="containsText" text="x,xx">
      <formula>NOT(ISERROR(SEARCH("x,xx",B74)))</formula>
    </cfRule>
  </conditionalFormatting>
  <conditionalFormatting sqref="B22:B26">
    <cfRule type="containsText" dxfId="13" priority="1178" stopIfTrue="1" operator="containsText" text="x,xx">
      <formula>NOT(ISERROR(SEARCH("x,xx",B22)))</formula>
    </cfRule>
  </conditionalFormatting>
  <conditionalFormatting sqref="B28">
    <cfRule type="containsText" dxfId="12" priority="1176" stopIfTrue="1" operator="containsText" text="x,xx">
      <formula>NOT(ISERROR(SEARCH("x,xx",B28)))</formula>
    </cfRule>
  </conditionalFormatting>
  <conditionalFormatting sqref="B41">
    <cfRule type="containsText" dxfId="11" priority="1175" stopIfTrue="1" operator="containsText" text="x,xx">
      <formula>NOT(ISERROR(SEARCH("x,xx",B41)))</formula>
    </cfRule>
  </conditionalFormatting>
  <conditionalFormatting sqref="B49">
    <cfRule type="containsText" dxfId="10" priority="1173" stopIfTrue="1" operator="containsText" text="x,xx">
      <formula>NOT(ISERROR(SEARCH("x,xx",B49)))</formula>
    </cfRule>
  </conditionalFormatting>
  <conditionalFormatting sqref="B54">
    <cfRule type="containsText" dxfId="9" priority="1171" stopIfTrue="1" operator="containsText" text="x,xx">
      <formula>NOT(ISERROR(SEARCH("x,xx",B54)))</formula>
    </cfRule>
  </conditionalFormatting>
  <conditionalFormatting sqref="B18">
    <cfRule type="containsText" dxfId="8" priority="1170" stopIfTrue="1" operator="containsText" text="x,xx">
      <formula>NOT(ISERROR(SEARCH("x,xx",B18)))</formula>
    </cfRule>
  </conditionalFormatting>
  <conditionalFormatting sqref="B19">
    <cfRule type="containsText" dxfId="7" priority="1169" stopIfTrue="1" operator="containsText" text="x,xx">
      <formula>NOT(ISERROR(SEARCH("x,xx",B19)))</formula>
    </cfRule>
  </conditionalFormatting>
  <conditionalFormatting sqref="B67">
    <cfRule type="containsText" dxfId="6" priority="1130" stopIfTrue="1" operator="containsText" text="x,xx">
      <formula>NOT(ISERROR(SEARCH("x,xx",B67)))</formula>
    </cfRule>
  </conditionalFormatting>
  <conditionalFormatting sqref="B75">
    <cfRule type="containsText" dxfId="5" priority="1128" stopIfTrue="1" operator="containsText" text="x,xx">
      <formula>NOT(ISERROR(SEARCH("x,xx",B75)))</formula>
    </cfRule>
  </conditionalFormatting>
  <conditionalFormatting sqref="B47">
    <cfRule type="containsText" dxfId="4" priority="1004" stopIfTrue="1" operator="containsText" text="x,xx">
      <formula>NOT(ISERROR(SEARCH("x,xx",B47)))</formula>
    </cfRule>
  </conditionalFormatting>
  <conditionalFormatting sqref="B69">
    <cfRule type="containsText" dxfId="3" priority="581" stopIfTrue="1" operator="containsText" text="x,xx">
      <formula>NOT(ISERROR(SEARCH("x,xx",B69)))</formula>
    </cfRule>
  </conditionalFormatting>
  <conditionalFormatting sqref="B57:B58">
    <cfRule type="containsText" dxfId="2" priority="68" stopIfTrue="1" operator="containsText" text="x,xx">
      <formula>NOT(ISERROR(SEARCH("x,xx",B57)))</formula>
    </cfRule>
  </conditionalFormatting>
  <conditionalFormatting sqref="B63:B64">
    <cfRule type="containsText" dxfId="1" priority="7" stopIfTrue="1" operator="containsText" text="x,xx">
      <formula>NOT(ISERROR(SEARCH("x,xx",B63)))</formula>
    </cfRule>
  </conditionalFormatting>
  <conditionalFormatting sqref="A68:B68 A69:A71">
    <cfRule type="containsText" dxfId="0" priority="4" stopIfTrue="1" operator="containsText" text="x,xx">
      <formula>NOT(ISERROR(SEARCH("x,xx",A68)))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4" fitToHeight="20" orientation="landscape" r:id="rId1"/>
  <headerFooter>
    <oddHeader xml:space="preserve">&amp;L
&amp;G&amp;C&amp;"-,Negrito"&amp;11&amp;K03+000
&amp;K03+055UNIDADE DE ENGENHARIA&amp;R&amp;"-,Negrito"&amp;12&amp;K03+000
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7" sqref="D7"/>
    </sheetView>
  </sheetViews>
  <sheetFormatPr defaultColWidth="8.85546875" defaultRowHeight="12.75" x14ac:dyDescent="0.2"/>
  <cols>
    <col min="1" max="1" width="10.28515625" style="22" customWidth="1"/>
    <col min="2" max="2" width="6.28515625" style="22" customWidth="1"/>
    <col min="3" max="3" width="43.5703125" style="22" customWidth="1"/>
    <col min="4" max="4" width="11.140625" style="22" customWidth="1"/>
    <col min="5" max="6" width="8.85546875" style="22"/>
    <col min="7" max="7" width="31.42578125" style="22" customWidth="1"/>
    <col min="8" max="8" width="8.85546875" style="22"/>
    <col min="9" max="9" width="10.28515625" style="22" customWidth="1"/>
    <col min="10" max="16384" width="8.85546875" style="22"/>
  </cols>
  <sheetData>
    <row r="1" spans="1:8" x14ac:dyDescent="0.2">
      <c r="A1" s="21"/>
      <c r="B1" s="21"/>
      <c r="C1" s="21"/>
      <c r="D1" s="21"/>
      <c r="E1" s="1"/>
    </row>
    <row r="2" spans="1:8" x14ac:dyDescent="0.2">
      <c r="A2" s="21"/>
      <c r="B2" s="21"/>
      <c r="C2" s="21"/>
      <c r="D2" s="21"/>
      <c r="E2" s="1"/>
    </row>
    <row r="3" spans="1:8" x14ac:dyDescent="0.2">
      <c r="A3" s="21"/>
      <c r="B3" s="21"/>
      <c r="C3" s="21"/>
      <c r="D3" s="21"/>
      <c r="E3" s="1"/>
    </row>
    <row r="4" spans="1:8" ht="12.75" customHeight="1" x14ac:dyDescent="0.2">
      <c r="A4" s="23"/>
      <c r="B4" s="133" t="s">
        <v>37</v>
      </c>
      <c r="C4" s="133"/>
      <c r="D4" s="133"/>
      <c r="E4" s="1"/>
    </row>
    <row r="5" spans="1:8" s="26" customFormat="1" ht="13.5" thickBot="1" x14ac:dyDescent="0.25">
      <c r="A5" s="25"/>
      <c r="B5" s="25"/>
      <c r="C5" s="25"/>
      <c r="D5" s="25"/>
      <c r="E5" s="25"/>
    </row>
    <row r="6" spans="1:8" ht="15" x14ac:dyDescent="0.2">
      <c r="A6" s="2"/>
      <c r="B6" s="78"/>
      <c r="C6" s="79" t="s">
        <v>13</v>
      </c>
      <c r="D6" s="79"/>
      <c r="E6" s="2"/>
      <c r="F6" s="134" t="s">
        <v>36</v>
      </c>
      <c r="G6" s="134"/>
      <c r="H6" s="134"/>
    </row>
    <row r="7" spans="1:8" ht="15" x14ac:dyDescent="0.2">
      <c r="A7" s="1"/>
      <c r="B7" s="60">
        <v>1</v>
      </c>
      <c r="C7" s="64" t="s">
        <v>14</v>
      </c>
      <c r="D7" s="65">
        <v>3.5000000000000003E-2</v>
      </c>
      <c r="E7" s="1"/>
      <c r="F7" s="31" t="s">
        <v>28</v>
      </c>
      <c r="G7" s="31"/>
      <c r="H7" s="31"/>
    </row>
    <row r="8" spans="1:8" ht="15" x14ac:dyDescent="0.2">
      <c r="A8" s="1"/>
      <c r="B8" s="60">
        <v>2</v>
      </c>
      <c r="C8" s="64" t="s">
        <v>15</v>
      </c>
      <c r="D8" s="65">
        <v>8.9999999999999993E-3</v>
      </c>
      <c r="E8" s="1"/>
      <c r="F8" s="31" t="s">
        <v>29</v>
      </c>
      <c r="G8" s="31"/>
      <c r="H8" s="31"/>
    </row>
    <row r="9" spans="1:8" ht="15" x14ac:dyDescent="0.2">
      <c r="A9" s="1"/>
      <c r="B9" s="72">
        <v>3</v>
      </c>
      <c r="C9" s="76" t="s">
        <v>16</v>
      </c>
      <c r="D9" s="77">
        <v>1.26E-2</v>
      </c>
      <c r="E9" s="1"/>
      <c r="F9" s="31" t="s">
        <v>30</v>
      </c>
      <c r="G9" s="31"/>
      <c r="H9" s="31"/>
    </row>
    <row r="10" spans="1:8" ht="15" x14ac:dyDescent="0.2">
      <c r="A10" s="1"/>
      <c r="B10" s="60"/>
      <c r="C10" s="64"/>
      <c r="D10" s="80"/>
      <c r="E10" s="1"/>
      <c r="F10" s="31" t="s">
        <v>31</v>
      </c>
      <c r="G10" s="31"/>
      <c r="H10" s="31"/>
    </row>
    <row r="11" spans="1:8" ht="15" x14ac:dyDescent="0.2">
      <c r="A11" s="1"/>
      <c r="B11" s="66">
        <v>4</v>
      </c>
      <c r="C11" s="67" t="s">
        <v>17</v>
      </c>
      <c r="D11" s="68">
        <v>7.0000000000000007E-2</v>
      </c>
      <c r="E11" s="1"/>
      <c r="F11" s="31" t="s">
        <v>32</v>
      </c>
      <c r="G11" s="31"/>
      <c r="H11" s="31"/>
    </row>
    <row r="12" spans="1:8" ht="15" x14ac:dyDescent="0.2">
      <c r="A12" s="1"/>
      <c r="B12" s="63"/>
      <c r="C12" s="64"/>
      <c r="D12" s="80"/>
      <c r="E12" s="1"/>
      <c r="F12" s="32" t="s">
        <v>33</v>
      </c>
      <c r="G12" s="32"/>
      <c r="H12" s="32"/>
    </row>
    <row r="13" spans="1:8" x14ac:dyDescent="0.2">
      <c r="A13" s="1"/>
      <c r="B13" s="57">
        <v>5</v>
      </c>
      <c r="C13" s="58" t="s">
        <v>18</v>
      </c>
      <c r="D13" s="75">
        <f>SUM(D14:D17)</f>
        <v>8.6499999999999994E-2</v>
      </c>
      <c r="E13" s="1"/>
      <c r="F13" s="33"/>
      <c r="G13" s="33"/>
      <c r="H13" s="33"/>
    </row>
    <row r="14" spans="1:8" ht="13.9" customHeight="1" x14ac:dyDescent="0.2">
      <c r="A14" s="1"/>
      <c r="B14" s="69" t="s">
        <v>19</v>
      </c>
      <c r="C14" s="70" t="s">
        <v>20</v>
      </c>
      <c r="D14" s="71">
        <v>0.03</v>
      </c>
      <c r="E14" s="1"/>
      <c r="F14" s="34"/>
      <c r="G14" s="27"/>
      <c r="H14" s="27"/>
    </row>
    <row r="15" spans="1:8" x14ac:dyDescent="0.2">
      <c r="A15" s="1"/>
      <c r="B15" s="60" t="s">
        <v>21</v>
      </c>
      <c r="C15" s="61" t="s">
        <v>22</v>
      </c>
      <c r="D15" s="62">
        <v>6.4999999999999997E-3</v>
      </c>
      <c r="E15" s="1"/>
      <c r="F15" s="27"/>
      <c r="G15" s="27"/>
      <c r="H15" s="27"/>
    </row>
    <row r="16" spans="1:8" x14ac:dyDescent="0.2">
      <c r="A16" s="1"/>
      <c r="B16" s="60" t="s">
        <v>23</v>
      </c>
      <c r="C16" s="61" t="s">
        <v>24</v>
      </c>
      <c r="D16" s="62">
        <v>0.03</v>
      </c>
      <c r="E16" s="1"/>
      <c r="F16" s="27"/>
      <c r="G16" s="27"/>
      <c r="H16" s="27"/>
    </row>
    <row r="17" spans="1:10" x14ac:dyDescent="0.2">
      <c r="A17" s="1"/>
      <c r="B17" s="72" t="s">
        <v>25</v>
      </c>
      <c r="C17" s="73" t="s">
        <v>26</v>
      </c>
      <c r="D17" s="74">
        <v>0.02</v>
      </c>
      <c r="E17" s="1"/>
      <c r="F17" s="135"/>
      <c r="G17" s="135"/>
      <c r="H17" s="135"/>
    </row>
    <row r="18" spans="1:10" ht="13.9" customHeight="1" x14ac:dyDescent="0.2">
      <c r="A18" s="1"/>
      <c r="B18" s="60"/>
      <c r="C18" s="61"/>
      <c r="D18" s="81"/>
      <c r="E18" s="1"/>
      <c r="F18" s="134" t="s">
        <v>39</v>
      </c>
      <c r="G18" s="134"/>
      <c r="H18" s="134"/>
    </row>
    <row r="19" spans="1:10" x14ac:dyDescent="0.2">
      <c r="A19" s="3"/>
      <c r="B19" s="57">
        <v>6</v>
      </c>
      <c r="C19" s="58" t="s">
        <v>27</v>
      </c>
      <c r="D19" s="59">
        <v>0.01</v>
      </c>
      <c r="E19" s="3"/>
      <c r="F19" s="136" t="s">
        <v>38</v>
      </c>
      <c r="G19" s="136"/>
      <c r="H19" s="136"/>
    </row>
    <row r="20" spans="1:10" x14ac:dyDescent="0.2">
      <c r="A20" s="3"/>
      <c r="B20" s="139"/>
      <c r="C20" s="139"/>
      <c r="D20" s="139"/>
      <c r="E20" s="4"/>
      <c r="F20" s="137"/>
      <c r="G20" s="137"/>
      <c r="H20" s="137"/>
    </row>
    <row r="21" spans="1:10" ht="13.5" thickBot="1" x14ac:dyDescent="0.25">
      <c r="A21" s="3"/>
      <c r="B21" s="54"/>
      <c r="C21" s="55" t="s">
        <v>34</v>
      </c>
      <c r="D21" s="56">
        <f>(((1+D7+D8+D9)*(1+D19)*(1+D11)/(1-D13))-1)</f>
        <v>0.25</v>
      </c>
      <c r="E21" s="4"/>
      <c r="F21" s="137"/>
      <c r="G21" s="137"/>
      <c r="H21" s="137"/>
    </row>
    <row r="22" spans="1:10" x14ac:dyDescent="0.2">
      <c r="A22" s="3"/>
      <c r="D22" s="24"/>
      <c r="E22" s="5"/>
      <c r="F22" s="137"/>
      <c r="G22" s="137"/>
      <c r="H22" s="137"/>
    </row>
    <row r="23" spans="1:10" ht="13.5" thickBot="1" x14ac:dyDescent="0.25">
      <c r="A23" s="3"/>
      <c r="B23" s="53" t="s">
        <v>35</v>
      </c>
      <c r="C23" s="34"/>
      <c r="D23" s="24"/>
      <c r="E23" s="5"/>
      <c r="F23" s="137"/>
      <c r="G23" s="137"/>
      <c r="H23" s="137"/>
    </row>
    <row r="24" spans="1:10" x14ac:dyDescent="0.2">
      <c r="A24" s="3"/>
      <c r="B24" s="140" t="s">
        <v>41</v>
      </c>
      <c r="C24" s="140"/>
      <c r="D24" s="140"/>
      <c r="E24" s="5"/>
      <c r="F24" s="137"/>
      <c r="G24" s="137"/>
      <c r="H24" s="137"/>
    </row>
    <row r="25" spans="1:10" ht="13.5" thickBot="1" x14ac:dyDescent="0.25">
      <c r="B25" s="141" t="s">
        <v>40</v>
      </c>
      <c r="C25" s="141"/>
      <c r="D25" s="141"/>
      <c r="F25" s="138"/>
      <c r="G25" s="138"/>
      <c r="H25" s="138"/>
    </row>
    <row r="27" spans="1:10" x14ac:dyDescent="0.2">
      <c r="A27" s="34"/>
      <c r="B27" s="34"/>
      <c r="C27" s="34"/>
      <c r="D27" s="34"/>
      <c r="E27" s="39"/>
      <c r="F27" s="39"/>
      <c r="G27" s="39"/>
      <c r="H27" s="39"/>
      <c r="I27" s="39"/>
      <c r="J27" s="27"/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10" ht="14.45" customHeight="1" x14ac:dyDescent="0.2">
      <c r="B29" s="34"/>
      <c r="C29" s="34"/>
      <c r="D29" s="34"/>
      <c r="E29" s="28"/>
      <c r="F29" s="34"/>
      <c r="G29" s="34"/>
      <c r="H29" s="34"/>
    </row>
    <row r="30" spans="1:10" ht="15" x14ac:dyDescent="0.2">
      <c r="B30" s="34"/>
      <c r="C30" s="34"/>
      <c r="D30" s="34"/>
      <c r="E30" s="29"/>
      <c r="F30" s="34"/>
      <c r="G30" s="34"/>
      <c r="H30" s="34"/>
    </row>
    <row r="31" spans="1:10" ht="15" x14ac:dyDescent="0.2">
      <c r="B31" s="34"/>
      <c r="C31" s="34"/>
      <c r="D31" s="34"/>
      <c r="E31" s="29"/>
      <c r="F31" s="34"/>
      <c r="G31" s="34"/>
      <c r="H31" s="34"/>
    </row>
    <row r="32" spans="1:10" ht="15" x14ac:dyDescent="0.2">
      <c r="B32" s="34"/>
      <c r="C32" s="34"/>
      <c r="D32" s="34"/>
      <c r="E32" s="29"/>
      <c r="F32" s="34"/>
      <c r="G32" s="34"/>
      <c r="H32" s="34"/>
    </row>
    <row r="33" spans="2:8" ht="15" x14ac:dyDescent="0.2">
      <c r="B33" s="35"/>
      <c r="C33" s="35"/>
      <c r="D33" s="35"/>
      <c r="E33" s="36"/>
      <c r="F33" s="35"/>
      <c r="G33" s="35"/>
      <c r="H33" s="35"/>
    </row>
    <row r="34" spans="2:8" ht="15" x14ac:dyDescent="0.2">
      <c r="E34" s="29"/>
    </row>
    <row r="35" spans="2:8" ht="15" x14ac:dyDescent="0.2">
      <c r="E35" s="30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 Médias</vt:lpstr>
      <vt:lpstr>BDI</vt:lpstr>
      <vt:lpstr>BDI!Area_de_impressao</vt:lpstr>
      <vt:lpstr>'Planilha de Orçamento Médias'!Area_de_impressao</vt:lpstr>
      <vt:lpstr>'Planilha de Orçamento Médias'!Titulos_de_impressao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Maria Giovana Di Maio Da Cunha</cp:lastModifiedBy>
  <cp:lastPrinted>2021-09-13T17:34:04Z</cp:lastPrinted>
  <dcterms:created xsi:type="dcterms:W3CDTF">2000-05-25T11:19:14Z</dcterms:created>
  <dcterms:modified xsi:type="dcterms:W3CDTF">2021-10-18T19:01:25Z</dcterms:modified>
</cp:coreProperties>
</file>